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esktop\Kilby Files 01.05.19\Agenda Pack\9 May 2019\"/>
    </mc:Choice>
  </mc:AlternateContent>
  <bookViews>
    <workbookView xWindow="0" yWindow="0" windowWidth="2370" windowHeight="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C47" i="1"/>
  <c r="B47" i="1"/>
  <c r="E46" i="1"/>
  <c r="E47" i="1" s="1"/>
  <c r="D46" i="1"/>
  <c r="D47" i="1" s="1"/>
  <c r="B46" i="1"/>
  <c r="F45" i="1"/>
  <c r="D45" i="1"/>
  <c r="F44" i="1"/>
  <c r="D44" i="1"/>
  <c r="I41" i="1"/>
  <c r="D39" i="1"/>
  <c r="F39" i="1" s="1"/>
  <c r="I37" i="1"/>
  <c r="E37" i="1"/>
  <c r="E41" i="1" s="1"/>
  <c r="C37" i="1"/>
  <c r="C41" i="1" s="1"/>
  <c r="C49" i="1" s="1"/>
  <c r="F36" i="1"/>
  <c r="D36" i="1"/>
  <c r="B36" i="1"/>
  <c r="F35" i="1"/>
  <c r="G35" i="1" s="1"/>
  <c r="G37" i="1" s="1"/>
  <c r="G41" i="1" s="1"/>
  <c r="D35" i="1"/>
  <c r="B35" i="1"/>
  <c r="B37" i="1" s="1"/>
  <c r="D34" i="1"/>
  <c r="F34" i="1" s="1"/>
  <c r="D33" i="1"/>
  <c r="D37" i="1" s="1"/>
  <c r="I31" i="1"/>
  <c r="G31" i="1"/>
  <c r="E31" i="1"/>
  <c r="C31" i="1"/>
  <c r="F30" i="1"/>
  <c r="D30" i="1"/>
  <c r="F29" i="1"/>
  <c r="D29" i="1"/>
  <c r="B29" i="1"/>
  <c r="D28" i="1"/>
  <c r="F28" i="1" s="1"/>
  <c r="B28" i="1"/>
  <c r="F27" i="1"/>
  <c r="D27" i="1"/>
  <c r="F26" i="1"/>
  <c r="D26" i="1"/>
  <c r="F25" i="1"/>
  <c r="D25" i="1"/>
  <c r="F24" i="1"/>
  <c r="D24" i="1"/>
  <c r="F23" i="1"/>
  <c r="D23" i="1"/>
  <c r="F22" i="1"/>
  <c r="D22" i="1"/>
  <c r="D31" i="1" s="1"/>
  <c r="B22" i="1"/>
  <c r="B31" i="1" s="1"/>
  <c r="I20" i="1"/>
  <c r="G20" i="1"/>
  <c r="E20" i="1"/>
  <c r="F20" i="1" s="1"/>
  <c r="C20" i="1"/>
  <c r="F19" i="1"/>
  <c r="D19" i="1"/>
  <c r="F18" i="1"/>
  <c r="D18" i="1"/>
  <c r="D20" i="1" s="1"/>
  <c r="B18" i="1"/>
  <c r="B20" i="1" s="1"/>
  <c r="G13" i="1"/>
  <c r="G14" i="1" s="1"/>
  <c r="E13" i="1"/>
  <c r="E14" i="1" s="1"/>
  <c r="C13" i="1"/>
  <c r="C14" i="1" s="1"/>
  <c r="B13" i="1"/>
  <c r="B14" i="1" s="1"/>
  <c r="D12" i="1"/>
  <c r="F12" i="1" s="1"/>
  <c r="I9" i="1"/>
  <c r="G8" i="1"/>
  <c r="G9" i="1" s="1"/>
  <c r="E8" i="1"/>
  <c r="E9" i="1" s="1"/>
  <c r="C8" i="1"/>
  <c r="C9" i="1" s="1"/>
  <c r="B8" i="1"/>
  <c r="B9" i="1" s="1"/>
  <c r="F7" i="1"/>
  <c r="D7" i="1"/>
  <c r="F6" i="1"/>
  <c r="D6" i="1"/>
  <c r="F5" i="1"/>
  <c r="F8" i="1" s="1"/>
  <c r="F9" i="1" s="1"/>
  <c r="D5" i="1"/>
  <c r="D8" i="1" s="1"/>
  <c r="D9" i="1" s="1"/>
  <c r="F3" i="1"/>
  <c r="D3" i="1"/>
  <c r="F31" i="1" l="1"/>
  <c r="E49" i="1"/>
  <c r="F47" i="1"/>
  <c r="B41" i="1"/>
  <c r="B49" i="1"/>
  <c r="D13" i="1"/>
  <c r="D41" i="1"/>
  <c r="F41" i="1" s="1"/>
  <c r="F46" i="1"/>
  <c r="F33" i="1"/>
  <c r="F37" i="1"/>
  <c r="G46" i="1"/>
  <c r="G47" i="1" s="1"/>
  <c r="G49" i="1" s="1"/>
  <c r="D14" i="1" l="1"/>
  <c r="F14" i="1" s="1"/>
  <c r="F13" i="1"/>
  <c r="D49" i="1"/>
  <c r="D50" i="1" s="1"/>
  <c r="F49" i="1" l="1"/>
</calcChain>
</file>

<file path=xl/sharedStrings.xml><?xml version="1.0" encoding="utf-8"?>
<sst xmlns="http://schemas.openxmlformats.org/spreadsheetml/2006/main" count="64" uniqueCount="56">
  <si>
    <t>Detail</t>
  </si>
  <si>
    <t>Actual 2017/18</t>
  </si>
  <si>
    <t>Budget 2017/18</t>
  </si>
  <si>
    <t>Actual to to date</t>
  </si>
  <si>
    <t>Budget 2018/19</t>
  </si>
  <si>
    <t>Budget less actual</t>
  </si>
  <si>
    <t>Revised Forecast to year end</t>
  </si>
  <si>
    <t>Budget 2019/2020</t>
  </si>
  <si>
    <t>RECEIPTS</t>
  </si>
  <si>
    <t>£</t>
  </si>
  <si>
    <t>Precept</t>
  </si>
  <si>
    <t>Other Receipts - regular</t>
  </si>
  <si>
    <t>Council Tax Support Grant</t>
  </si>
  <si>
    <t>VAT Return</t>
  </si>
  <si>
    <t>New Homes Bonus</t>
  </si>
  <si>
    <t>Total Receipts - regular items</t>
  </si>
  <si>
    <t>Other Receipts - non recurring</t>
  </si>
  <si>
    <t>S106 payments</t>
  </si>
  <si>
    <t>Total Receipts - non recurring</t>
  </si>
  <si>
    <t>TOTAL RECEIPTS</t>
  </si>
  <si>
    <t>PAYMENTS</t>
  </si>
  <si>
    <t>Staff Costs</t>
  </si>
  <si>
    <t>Clerk's Salary</t>
  </si>
  <si>
    <t>SCP17 £9.94</t>
  </si>
  <si>
    <t>Payroll Admin</t>
  </si>
  <si>
    <t>?</t>
  </si>
  <si>
    <t>Staff Costs total</t>
  </si>
  <si>
    <t>Other Payments - Admin</t>
  </si>
  <si>
    <t>Admin expenses</t>
  </si>
  <si>
    <t>Auditor ? Shredder from last years money</t>
  </si>
  <si>
    <t>Clerk recruitment</t>
  </si>
  <si>
    <t>Website hosting, support, annual licence, email</t>
  </si>
  <si>
    <t>Cllr emails ?</t>
  </si>
  <si>
    <t>Laptop protection - anti virus</t>
  </si>
  <si>
    <t>Room hire for council meetings</t>
  </si>
  <si>
    <t>Insurance</t>
  </si>
  <si>
    <t>Tobe updated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</si>
  <si>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</si>
  <si>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</si>
  <si>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</si>
  <si>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</si>
  <si>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</si>
  <si>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</si>
  <si>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</si>
  <si>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</si>
  <si>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? See what is brought up at the Inspection Dec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</si>
  <si>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</si>
  <si>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</si>
  <si>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</si>
  <si>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</si>
  <si>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</si>
  <si>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</si>
  <si>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</si>
  <si>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</si>
  <si>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Signed on behalf of Kilby Parish Council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</si>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</sst>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#,##0.00"/>
    <numFmt numFmtId="165" formatCode="[$£-809]#,##0.00;[Red]&quot;-&quot;[$£-809]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9"/>
      <color rgb="FF000000"/>
      <name val="Liberation sans"/>
    </font>
    <font>
      <b/>
      <sz val="12"/>
      <color rgb="FF000000"/>
      <name val="Calibri"/>
    </font>
    <font>
      <b/>
      <sz val="11"/>
      <color rgb="FFFF0000"/>
      <name val="Liberation sans"/>
    </font>
    <font>
      <sz val="11"/>
      <color rgb="FF000000"/>
      <name val="Liberatio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/>
    <xf numFmtId="0" fontId="0" fillId="2" borderId="1" xfId="0" applyFont="1" applyFill="1" applyBorder="1" applyAlignment="1">
      <alignment horizontal="center"/>
    </xf>
    <xf numFmtId="0" fontId="4" fillId="0" borderId="1" xfId="0" applyFont="1" applyBorder="1"/>
    <xf numFmtId="3" fontId="4" fillId="2" borderId="1" xfId="0" applyNumberFormat="1" applyFont="1" applyFill="1" applyBorder="1"/>
    <xf numFmtId="164" fontId="5" fillId="0" borderId="1" xfId="0" applyNumberFormat="1" applyFont="1" applyBorder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0" fillId="2" borderId="1" xfId="0" applyNumberFormat="1" applyFont="1" applyFill="1" applyBorder="1"/>
    <xf numFmtId="0" fontId="2" fillId="0" borderId="1" xfId="0" applyFont="1" applyBorder="1"/>
    <xf numFmtId="0" fontId="0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6" fillId="0" borderId="1" xfId="0" applyFont="1" applyBorder="1"/>
    <xf numFmtId="4" fontId="0" fillId="2" borderId="1" xfId="0" applyNumberFormat="1" applyFont="1" applyFill="1" applyBorder="1"/>
    <xf numFmtId="0" fontId="0" fillId="0" borderId="1" xfId="0" applyFont="1" applyBorder="1"/>
    <xf numFmtId="0" fontId="0" fillId="2" borderId="1" xfId="0" applyFont="1" applyFill="1" applyBorder="1" applyAlignment="1">
      <alignment horizontal="right"/>
    </xf>
    <xf numFmtId="0" fontId="0" fillId="4" borderId="1" xfId="0" applyFont="1" applyFill="1" applyBorder="1"/>
    <xf numFmtId="165" fontId="0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2" fillId="5" borderId="1" xfId="0" applyFont="1" applyFill="1" applyBorder="1"/>
    <xf numFmtId="3" fontId="2" fillId="6" borderId="1" xfId="0" applyNumberFormat="1" applyFont="1" applyFill="1" applyBorder="1"/>
    <xf numFmtId="3" fontId="2" fillId="5" borderId="1" xfId="0" applyNumberFormat="1" applyFont="1" applyFill="1" applyBorder="1"/>
    <xf numFmtId="3" fontId="2" fillId="7" borderId="1" xfId="0" applyNumberFormat="1" applyFont="1" applyFill="1" applyBorder="1"/>
    <xf numFmtId="0" fontId="2" fillId="7" borderId="1" xfId="0" applyFont="1" applyFill="1" applyBorder="1"/>
    <xf numFmtId="3" fontId="4" fillId="6" borderId="1" xfId="0" applyNumberFormat="1" applyFont="1" applyFill="1" applyBorder="1"/>
    <xf numFmtId="3" fontId="4" fillId="5" borderId="1" xfId="0" applyNumberFormat="1" applyFont="1" applyFill="1" applyBorder="1"/>
    <xf numFmtId="3" fontId="4" fillId="7" borderId="1" xfId="0" applyNumberFormat="1" applyFont="1" applyFill="1" applyBorder="1"/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</cellXfs>
  <cellStyles count="1">
    <cellStyle name="Normal" xfId="0" builtinId="0"/>
  </cellStyles>
  <dxfs count="1">
    <dxf>
      <font>
        <b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esktop/Kilby%20Files%2001.05.19/Finance/Accounts%20&amp;%20Bank%20Recs/New%20Cash%20book%20and%20bank%20rec%202018%20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REC_30_4_18"/>
      <sheetName val="BANK_REC_31_05_18"/>
      <sheetName val="BANK_REC_30_6_18"/>
      <sheetName val="BANK_REC_31_7_18"/>
      <sheetName val="BANK_REC_31-8-18"/>
      <sheetName val="BANK_REC_28_09_18"/>
      <sheetName val="Bank rec 31.10.18"/>
      <sheetName val="Bank rec 30.11.18"/>
      <sheetName val="Bank rec 31.12.18"/>
      <sheetName val="Bank rec 31.01.19"/>
      <sheetName val="Bank Rec 28.02.19"/>
      <sheetName val="Bank Rec 31.03.19"/>
      <sheetName val="Cash Book until Financial End"/>
      <sheetName val="Budget to date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Budget area</v>
          </cell>
          <cell r="E1" t="str">
            <v>PRECEPT</v>
          </cell>
        </row>
        <row r="2">
          <cell r="C2" t="str">
            <v>Precept</v>
          </cell>
          <cell r="E2">
            <v>2925</v>
          </cell>
        </row>
        <row r="3">
          <cell r="C3" t="str">
            <v>S106 payments</v>
          </cell>
          <cell r="E3">
            <v>3233.98</v>
          </cell>
        </row>
        <row r="4">
          <cell r="C4" t="str">
            <v>Precept</v>
          </cell>
          <cell r="E4">
            <v>2925</v>
          </cell>
        </row>
        <row r="5">
          <cell r="C5" t="str">
            <v>S106 payments</v>
          </cell>
          <cell r="E5">
            <v>4400.21</v>
          </cell>
        </row>
        <row r="6">
          <cell r="C6" t="str">
            <v>VAT Return</v>
          </cell>
          <cell r="E6">
            <v>1049.33</v>
          </cell>
        </row>
        <row r="11">
          <cell r="E11" t="str">
            <v>NET</v>
          </cell>
        </row>
        <row r="12">
          <cell r="C12" t="str">
            <v>Subscriptions (LRALC/NALC/Data Protection)</v>
          </cell>
          <cell r="E12">
            <v>142.04</v>
          </cell>
        </row>
        <row r="13">
          <cell r="C13" t="str">
            <v>Website hosting, support, annual licence, email</v>
          </cell>
          <cell r="E13">
            <v>300</v>
          </cell>
        </row>
        <row r="14">
          <cell r="C14" t="str">
            <v>Clerk's Salary</v>
          </cell>
          <cell r="E14">
            <v>214.6</v>
          </cell>
        </row>
        <row r="15">
          <cell r="C15" t="str">
            <v>Room hire for council meetings</v>
          </cell>
          <cell r="E15">
            <v>60</v>
          </cell>
        </row>
        <row r="16">
          <cell r="C16" t="str">
            <v>Clerk's Salary</v>
          </cell>
          <cell r="E16">
            <v>124.8</v>
          </cell>
        </row>
        <row r="17">
          <cell r="C17" t="str">
            <v>Payroll Admin</v>
          </cell>
          <cell r="E17">
            <v>30</v>
          </cell>
        </row>
        <row r="18">
          <cell r="C18" t="str">
            <v>Special Projects - Playground Project S106/ Reserves</v>
          </cell>
          <cell r="E18">
            <v>105.53</v>
          </cell>
        </row>
        <row r="19">
          <cell r="C19" t="str">
            <v>Grass cutting /maintenance</v>
          </cell>
          <cell r="E19">
            <v>200</v>
          </cell>
        </row>
        <row r="20">
          <cell r="C20" t="str">
            <v>Insurance</v>
          </cell>
          <cell r="E20">
            <v>304.49</v>
          </cell>
        </row>
        <row r="21">
          <cell r="C21" t="str">
            <v>Special Projects - Playground Project S106/ Reserves</v>
          </cell>
          <cell r="E21">
            <v>25.93</v>
          </cell>
        </row>
        <row r="22">
          <cell r="C22" t="str">
            <v>Grass cutting /maintenance</v>
          </cell>
          <cell r="E22">
            <v>200</v>
          </cell>
        </row>
        <row r="23">
          <cell r="C23" t="str">
            <v>Subscriptions (LRALC/NALC/Data Protection)</v>
          </cell>
          <cell r="E23">
            <v>36</v>
          </cell>
        </row>
        <row r="24">
          <cell r="C24" t="str">
            <v>Special Projects - Playground Project S106/ Reserves</v>
          </cell>
          <cell r="E24">
            <v>250</v>
          </cell>
        </row>
        <row r="25">
          <cell r="C25" t="str">
            <v>Special Projects - Playground Project S106/ Reserves</v>
          </cell>
          <cell r="E25">
            <v>43.75</v>
          </cell>
        </row>
        <row r="26">
          <cell r="C26" t="str">
            <v>Special Projects - Playground Project S106/ Reserves</v>
          </cell>
          <cell r="E26">
            <v>3725</v>
          </cell>
        </row>
        <row r="27">
          <cell r="C27" t="str">
            <v>Clerk's Salary</v>
          </cell>
          <cell r="E27">
            <v>430.26</v>
          </cell>
        </row>
        <row r="28">
          <cell r="C28" t="str">
            <v>Clerk's Salary</v>
          </cell>
          <cell r="E28">
            <v>93.6</v>
          </cell>
        </row>
        <row r="29">
          <cell r="C29" t="str">
            <v>Grass cutting /maintenance</v>
          </cell>
          <cell r="E29">
            <v>300</v>
          </cell>
        </row>
        <row r="30">
          <cell r="C30" t="str">
            <v>Special Projects - Playground Project S106/ Reserves</v>
          </cell>
          <cell r="E30">
            <v>250</v>
          </cell>
        </row>
        <row r="31">
          <cell r="C31" t="str">
            <v>Grass cutting /maintenance</v>
          </cell>
          <cell r="E31">
            <v>165</v>
          </cell>
        </row>
        <row r="32">
          <cell r="C32" t="str">
            <v>Admin expenses</v>
          </cell>
          <cell r="E32">
            <v>29.43</v>
          </cell>
        </row>
        <row r="33">
          <cell r="E33" t="str">
            <v>Cheque cancelled due to incorrect invoice details</v>
          </cell>
        </row>
        <row r="34">
          <cell r="C34" t="str">
            <v>Special Projects - Playground Project S106/ Reserves</v>
          </cell>
          <cell r="E34">
            <v>290</v>
          </cell>
        </row>
        <row r="35">
          <cell r="C35" t="str">
            <v>Clerk's Salary</v>
          </cell>
          <cell r="E35">
            <v>554.46</v>
          </cell>
        </row>
        <row r="36">
          <cell r="C36" t="str">
            <v>Grass cutting /maintenance</v>
          </cell>
          <cell r="E36">
            <v>160</v>
          </cell>
        </row>
        <row r="37">
          <cell r="C37" t="str">
            <v>Special Projects - Playground Project S106/ Reserves</v>
          </cell>
          <cell r="E37">
            <v>95.13</v>
          </cell>
        </row>
        <row r="38">
          <cell r="C38" t="str">
            <v>Special Projects - Playground Project S106/ Reserves</v>
          </cell>
          <cell r="E38">
            <v>566.15</v>
          </cell>
        </row>
        <row r="39">
          <cell r="C39" t="str">
            <v>Grass cutting /maintenance</v>
          </cell>
          <cell r="E39">
            <v>160</v>
          </cell>
        </row>
        <row r="40">
          <cell r="C40" t="str">
            <v>Room hire for council meetings</v>
          </cell>
          <cell r="E40">
            <v>60</v>
          </cell>
        </row>
        <row r="41">
          <cell r="C41" t="str">
            <v>Admin expenses</v>
          </cell>
          <cell r="E41">
            <v>20.5</v>
          </cell>
        </row>
        <row r="42">
          <cell r="C42" t="str">
            <v>Special Projects - Playground Project S106/ Reserves</v>
          </cell>
          <cell r="E42">
            <v>55.38</v>
          </cell>
        </row>
        <row r="43">
          <cell r="C43" t="str">
            <v>Training</v>
          </cell>
          <cell r="E43">
            <v>50</v>
          </cell>
        </row>
        <row r="44">
          <cell r="C44" t="str">
            <v>Special Projects - Playground Project S106/ Reserves</v>
          </cell>
          <cell r="E44">
            <v>322</v>
          </cell>
        </row>
        <row r="45">
          <cell r="C45" t="str">
            <v>Grass cutting /maintenance</v>
          </cell>
          <cell r="E45">
            <v>50</v>
          </cell>
        </row>
        <row r="46">
          <cell r="C46" t="str">
            <v>Special Projects - Playground Project S106/ Reserves</v>
          </cell>
          <cell r="E46">
            <v>84</v>
          </cell>
        </row>
        <row r="47">
          <cell r="C47" t="str">
            <v>Special Projects - Playground Project S106/ Reserves</v>
          </cell>
          <cell r="E47">
            <v>85</v>
          </cell>
        </row>
        <row r="48">
          <cell r="C48" t="str">
            <v>Special Projects - Playground Project S106/ Reserves</v>
          </cell>
          <cell r="E48">
            <v>4675</v>
          </cell>
        </row>
        <row r="49">
          <cell r="C49" t="str">
            <v>Clerk's Salary</v>
          </cell>
          <cell r="E49">
            <v>523.86</v>
          </cell>
        </row>
        <row r="50">
          <cell r="E50" t="str">
            <v>Cheque cancelled due to incorrect name</v>
          </cell>
        </row>
        <row r="51">
          <cell r="C51" t="str">
            <v>Other payments - grant S137</v>
          </cell>
          <cell r="E51">
            <v>220</v>
          </cell>
        </row>
        <row r="52">
          <cell r="C52" t="str">
            <v>Clerk's Salary</v>
          </cell>
          <cell r="E52">
            <v>302.17</v>
          </cell>
        </row>
        <row r="53">
          <cell r="C53" t="str">
            <v>Special Projects - Playground Project S106/ Reserves</v>
          </cell>
          <cell r="E53">
            <v>295</v>
          </cell>
        </row>
        <row r="54">
          <cell r="C54" t="str">
            <v>Training</v>
          </cell>
          <cell r="E54">
            <v>10</v>
          </cell>
        </row>
        <row r="55">
          <cell r="C55" t="str">
            <v>Admin expenses</v>
          </cell>
          <cell r="E55">
            <v>170</v>
          </cell>
        </row>
        <row r="56">
          <cell r="C56" t="str">
            <v>Clerk's Salary</v>
          </cell>
          <cell r="E56">
            <v>174.62</v>
          </cell>
        </row>
        <row r="57">
          <cell r="C57" t="str">
            <v>Special Projects - Playground Project S106/ Reserves</v>
          </cell>
          <cell r="E57">
            <v>9.2799999999999994</v>
          </cell>
        </row>
        <row r="58">
          <cell r="C58" t="str">
            <v>Special Projects - Playground Project S106/ Reserves</v>
          </cell>
          <cell r="E58">
            <v>89.29</v>
          </cell>
        </row>
        <row r="60">
          <cell r="E60">
            <v>16052.270000000002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31" workbookViewId="0">
      <selection activeCell="C55" sqref="C55"/>
    </sheetView>
  </sheetViews>
  <sheetFormatPr defaultRowHeight="15" x14ac:dyDescent="0.25"/>
  <cols>
    <col min="1" max="1" width="48.140625" bestFit="1" customWidth="1"/>
    <col min="3" max="3" width="7.85546875" bestFit="1" customWidth="1"/>
    <col min="4" max="4" width="8.85546875" bestFit="1" customWidth="1"/>
    <col min="5" max="5" width="7.85546875" bestFit="1" customWidth="1"/>
  </cols>
  <sheetData>
    <row r="1" spans="1:10" ht="60" x14ac:dyDescent="0.25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/>
      <c r="I1" s="4" t="s">
        <v>7</v>
      </c>
      <c r="J1" s="1"/>
    </row>
    <row r="2" spans="1:10" ht="18.75" x14ac:dyDescent="0.3">
      <c r="A2" s="8" t="s">
        <v>8</v>
      </c>
      <c r="B2" s="9" t="s">
        <v>9</v>
      </c>
      <c r="C2" s="9" t="s">
        <v>9</v>
      </c>
      <c r="D2" s="10" t="s">
        <v>9</v>
      </c>
      <c r="E2" s="10" t="s">
        <v>9</v>
      </c>
      <c r="F2" s="10"/>
      <c r="G2" s="11" t="s">
        <v>9</v>
      </c>
      <c r="H2" s="12"/>
      <c r="I2" s="13" t="s">
        <v>9</v>
      </c>
      <c r="J2" s="1"/>
    </row>
    <row r="3" spans="1:10" x14ac:dyDescent="0.25">
      <c r="A3" s="14" t="s">
        <v>10</v>
      </c>
      <c r="B3" s="15">
        <v>5687</v>
      </c>
      <c r="C3" s="15">
        <v>5687</v>
      </c>
      <c r="D3" s="16">
        <f>SUMIF('[1]Cash Book until Financial End'!C:C,A3,'[1]Cash Book until Financial End'!E:E)</f>
        <v>5850</v>
      </c>
      <c r="E3" s="17">
        <v>5850</v>
      </c>
      <c r="F3" s="17">
        <f>E3-D3</f>
        <v>0</v>
      </c>
      <c r="G3" s="18">
        <v>5850</v>
      </c>
      <c r="H3" s="12"/>
      <c r="I3" s="19">
        <v>6100</v>
      </c>
      <c r="J3" s="1"/>
    </row>
    <row r="4" spans="1:10" x14ac:dyDescent="0.25">
      <c r="A4" s="20" t="s">
        <v>11</v>
      </c>
      <c r="B4" s="15"/>
      <c r="C4" s="15"/>
      <c r="D4" s="17"/>
      <c r="E4" s="17"/>
      <c r="F4" s="17"/>
      <c r="G4" s="18"/>
      <c r="H4" s="12"/>
      <c r="I4" s="21"/>
      <c r="J4" s="1"/>
    </row>
    <row r="5" spans="1:10" x14ac:dyDescent="0.25">
      <c r="A5" s="14" t="s">
        <v>12</v>
      </c>
      <c r="B5" s="15">
        <v>311</v>
      </c>
      <c r="C5" s="15">
        <v>311</v>
      </c>
      <c r="D5" s="17">
        <f>SUMIF('[1]Cash Book until Financial End'!C:C,A5,'[1]Cash Book until Financial End'!E:E)</f>
        <v>0</v>
      </c>
      <c r="E5" s="17">
        <v>0</v>
      </c>
      <c r="F5" s="17">
        <f t="shared" ref="F5:F7" si="0">D5-E5</f>
        <v>0</v>
      </c>
      <c r="G5" s="18">
        <v>0</v>
      </c>
      <c r="H5" s="12"/>
      <c r="I5" s="21">
        <v>0</v>
      </c>
      <c r="J5" s="1"/>
    </row>
    <row r="6" spans="1:10" x14ac:dyDescent="0.25">
      <c r="A6" s="14" t="s">
        <v>13</v>
      </c>
      <c r="B6" s="15"/>
      <c r="C6" s="15"/>
      <c r="D6" s="17">
        <f>SUMIF('[1]Cash Book until Financial End'!C:C,A6,'[1]Cash Book until Financial End'!E:E)</f>
        <v>1049.33</v>
      </c>
      <c r="E6" s="17">
        <v>0</v>
      </c>
      <c r="F6" s="17">
        <f t="shared" si="0"/>
        <v>1049.33</v>
      </c>
      <c r="G6" s="18"/>
      <c r="H6" s="12"/>
      <c r="I6" s="21"/>
      <c r="J6" s="1"/>
    </row>
    <row r="7" spans="1:10" x14ac:dyDescent="0.25">
      <c r="A7" s="14" t="s">
        <v>14</v>
      </c>
      <c r="B7" s="15">
        <v>182</v>
      </c>
      <c r="C7" s="15">
        <v>182</v>
      </c>
      <c r="D7" s="17">
        <f>SUMIF('[1]Cash Book until Financial End'!C:C,A7,'[1]Cash Book until Financial End'!E:E)</f>
        <v>0</v>
      </c>
      <c r="E7" s="17">
        <v>0</v>
      </c>
      <c r="F7" s="17">
        <f t="shared" si="0"/>
        <v>0</v>
      </c>
      <c r="G7" s="18">
        <v>0</v>
      </c>
      <c r="H7" s="12"/>
      <c r="I7" s="21">
        <v>0</v>
      </c>
      <c r="J7" s="1"/>
    </row>
    <row r="8" spans="1:10" x14ac:dyDescent="0.25">
      <c r="A8" s="20" t="s">
        <v>11</v>
      </c>
      <c r="B8" s="15">
        <f t="shared" ref="B8:E8" si="1">SUM(B5:B7)</f>
        <v>493</v>
      </c>
      <c r="C8" s="15">
        <f t="shared" si="1"/>
        <v>493</v>
      </c>
      <c r="D8" s="17">
        <f t="shared" si="1"/>
        <v>1049.33</v>
      </c>
      <c r="E8" s="17">
        <f t="shared" si="1"/>
        <v>0</v>
      </c>
      <c r="F8" s="17">
        <f>SUM(F5:F7)</f>
        <v>1049.33</v>
      </c>
      <c r="G8" s="18">
        <f>SUM(G5:G7)</f>
        <v>0</v>
      </c>
      <c r="H8" s="12"/>
      <c r="I8" s="21"/>
      <c r="J8" s="1"/>
    </row>
    <row r="9" spans="1:10" x14ac:dyDescent="0.25">
      <c r="A9" s="20" t="s">
        <v>15</v>
      </c>
      <c r="B9" s="22">
        <f t="shared" ref="B9:G9" si="2">B8+B3</f>
        <v>6180</v>
      </c>
      <c r="C9" s="22">
        <f t="shared" si="2"/>
        <v>6180</v>
      </c>
      <c r="D9" s="23">
        <f t="shared" si="2"/>
        <v>6899.33</v>
      </c>
      <c r="E9" s="23">
        <f t="shared" si="2"/>
        <v>5850</v>
      </c>
      <c r="F9" s="23">
        <f t="shared" si="2"/>
        <v>1049.33</v>
      </c>
      <c r="G9" s="24">
        <f t="shared" si="2"/>
        <v>5850</v>
      </c>
      <c r="H9" s="12"/>
      <c r="I9" s="19">
        <f>SUM(I3+I8)</f>
        <v>6100</v>
      </c>
      <c r="J9" s="1"/>
    </row>
    <row r="10" spans="1:10" x14ac:dyDescent="0.25">
      <c r="A10" s="14"/>
      <c r="B10" s="25"/>
      <c r="C10" s="25"/>
      <c r="D10" s="20"/>
      <c r="E10" s="20"/>
      <c r="F10" s="20"/>
      <c r="G10" s="26"/>
      <c r="H10" s="12"/>
      <c r="I10" s="21"/>
      <c r="J10" s="1"/>
    </row>
    <row r="11" spans="1:10" x14ac:dyDescent="0.25">
      <c r="A11" s="20" t="s">
        <v>16</v>
      </c>
      <c r="B11" s="27"/>
      <c r="C11" s="27"/>
      <c r="D11" s="14"/>
      <c r="E11" s="14"/>
      <c r="F11" s="14"/>
      <c r="G11" s="28"/>
      <c r="H11" s="12"/>
      <c r="I11" s="21"/>
      <c r="J11" s="1"/>
    </row>
    <row r="12" spans="1:10" x14ac:dyDescent="0.25">
      <c r="A12" s="14" t="s">
        <v>17</v>
      </c>
      <c r="B12" s="27"/>
      <c r="C12" s="27"/>
      <c r="D12" s="17">
        <f>SUMIF('[1]Cash Book until Financial End'!C:C,A12,'[1]Cash Book until Financial End'!E:E)</f>
        <v>7634.1900000000005</v>
      </c>
      <c r="E12" s="17">
        <v>12678.52</v>
      </c>
      <c r="F12" s="17">
        <f>SUM(E12-D12)</f>
        <v>5044.33</v>
      </c>
      <c r="G12" s="29"/>
      <c r="H12" s="12"/>
      <c r="I12" s="21"/>
      <c r="J12" s="1"/>
    </row>
    <row r="13" spans="1:10" x14ac:dyDescent="0.25">
      <c r="A13" s="20" t="s">
        <v>18</v>
      </c>
      <c r="B13" s="15">
        <f t="shared" ref="B13:E13" si="3">SUM(B12)</f>
        <v>0</v>
      </c>
      <c r="C13" s="15">
        <f t="shared" si="3"/>
        <v>0</v>
      </c>
      <c r="D13" s="17">
        <f t="shared" si="3"/>
        <v>7634.1900000000005</v>
      </c>
      <c r="E13" s="17">
        <f t="shared" si="3"/>
        <v>12678.52</v>
      </c>
      <c r="F13" s="17">
        <f t="shared" ref="F13:F14" si="4">E13-D13</f>
        <v>5044.33</v>
      </c>
      <c r="G13" s="18">
        <f>SUM(G12)</f>
        <v>0</v>
      </c>
      <c r="H13" s="12"/>
      <c r="I13" s="21"/>
      <c r="J13" s="1"/>
    </row>
    <row r="14" spans="1:10" x14ac:dyDescent="0.25">
      <c r="A14" s="38" t="s">
        <v>19</v>
      </c>
      <c r="B14" s="39">
        <f t="shared" ref="B14:E14" si="5">B13+B8+B3</f>
        <v>6180</v>
      </c>
      <c r="C14" s="39">
        <f t="shared" si="5"/>
        <v>6180</v>
      </c>
      <c r="D14" s="40">
        <f t="shared" si="5"/>
        <v>14533.52</v>
      </c>
      <c r="E14" s="40">
        <f t="shared" si="5"/>
        <v>18528.52</v>
      </c>
      <c r="F14" s="40">
        <f t="shared" si="4"/>
        <v>3995</v>
      </c>
      <c r="G14" s="41">
        <f>G13+G8+G3</f>
        <v>5850</v>
      </c>
      <c r="H14" s="12"/>
      <c r="I14" s="21"/>
      <c r="J14" s="1"/>
    </row>
    <row r="15" spans="1:10" x14ac:dyDescent="0.25">
      <c r="A15" s="20"/>
      <c r="B15" s="22"/>
      <c r="C15" s="22"/>
      <c r="D15" s="23"/>
      <c r="E15" s="23"/>
      <c r="F15" s="23"/>
      <c r="G15" s="24"/>
      <c r="H15" s="12"/>
      <c r="I15" s="21"/>
      <c r="J15" s="1"/>
    </row>
    <row r="16" spans="1:10" ht="15.75" x14ac:dyDescent="0.25">
      <c r="A16" s="30" t="s">
        <v>20</v>
      </c>
      <c r="B16" s="27"/>
      <c r="C16" s="27"/>
      <c r="D16" s="14"/>
      <c r="E16" s="14"/>
      <c r="F16" s="14"/>
      <c r="G16" s="28"/>
      <c r="H16" s="12"/>
      <c r="I16" s="21"/>
      <c r="J16" s="1"/>
    </row>
    <row r="17" spans="1:10" x14ac:dyDescent="0.25">
      <c r="A17" s="20" t="s">
        <v>21</v>
      </c>
      <c r="B17" s="27"/>
      <c r="C17" s="27"/>
      <c r="D17" s="14"/>
      <c r="E17" s="14"/>
      <c r="F17" s="14"/>
      <c r="G17" s="28"/>
      <c r="H17" s="12"/>
      <c r="I17" s="21"/>
      <c r="J17" s="1"/>
    </row>
    <row r="18" spans="1:10" x14ac:dyDescent="0.25">
      <c r="A18" s="14" t="s">
        <v>22</v>
      </c>
      <c r="B18" s="15">
        <f>387.2+389.01+259.34+86+85.6+84+532.82</f>
        <v>1823.9699999999998</v>
      </c>
      <c r="C18" s="15">
        <v>1900</v>
      </c>
      <c r="D18" s="17">
        <f>SUMIF('[1]Cash Book until Financial End'!C:C,A18,'[1]Cash Book until Financial End'!E:E)</f>
        <v>2418.37</v>
      </c>
      <c r="E18" s="17">
        <v>1900</v>
      </c>
      <c r="F18" s="17">
        <f t="shared" ref="F18:F20" si="6">E18-D18</f>
        <v>-518.36999999999989</v>
      </c>
      <c r="G18" s="18">
        <v>1900</v>
      </c>
      <c r="H18" s="12"/>
      <c r="I18" s="31">
        <v>2072</v>
      </c>
      <c r="J18" s="1" t="s">
        <v>23</v>
      </c>
    </row>
    <row r="19" spans="1:10" x14ac:dyDescent="0.25">
      <c r="A19" s="14" t="s">
        <v>24</v>
      </c>
      <c r="B19" s="15">
        <v>28</v>
      </c>
      <c r="C19" s="15">
        <v>60</v>
      </c>
      <c r="D19" s="17">
        <f>SUMIF('[1]Cash Book until Financial End'!C:C,A19,'[1]Cash Book until Financial End'!E:E)</f>
        <v>30</v>
      </c>
      <c r="E19" s="17">
        <v>60</v>
      </c>
      <c r="F19" s="17">
        <f t="shared" si="6"/>
        <v>30</v>
      </c>
      <c r="G19" s="18">
        <v>60</v>
      </c>
      <c r="H19" s="12"/>
      <c r="I19" s="21">
        <v>60</v>
      </c>
      <c r="J19" s="1" t="s">
        <v>25</v>
      </c>
    </row>
    <row r="20" spans="1:10" x14ac:dyDescent="0.25">
      <c r="A20" s="42" t="s">
        <v>26</v>
      </c>
      <c r="B20" s="43">
        <f t="shared" ref="B20:E20" si="7">SUM(B18:B19)</f>
        <v>1851.9699999999998</v>
      </c>
      <c r="C20" s="43">
        <f t="shared" si="7"/>
        <v>1960</v>
      </c>
      <c r="D20" s="44">
        <f t="shared" si="7"/>
        <v>2448.37</v>
      </c>
      <c r="E20" s="44">
        <f t="shared" si="7"/>
        <v>1960</v>
      </c>
      <c r="F20" s="44">
        <f t="shared" si="6"/>
        <v>-488.36999999999989</v>
      </c>
      <c r="G20" s="45">
        <f>SUM(G18:G19)</f>
        <v>1960</v>
      </c>
      <c r="H20" s="32"/>
      <c r="I20" s="31">
        <f>SUM(I18:I19)</f>
        <v>2132</v>
      </c>
      <c r="J20" s="1"/>
    </row>
    <row r="21" spans="1:10" x14ac:dyDescent="0.25">
      <c r="A21" s="20" t="s">
        <v>27</v>
      </c>
      <c r="B21" s="27"/>
      <c r="C21" s="27"/>
      <c r="D21" s="14"/>
      <c r="E21" s="14"/>
      <c r="F21" s="14"/>
      <c r="G21" s="28"/>
      <c r="H21" s="12"/>
      <c r="I21" s="21"/>
      <c r="J21" s="1"/>
    </row>
    <row r="22" spans="1:10" x14ac:dyDescent="0.25">
      <c r="A22" s="14" t="s">
        <v>28</v>
      </c>
      <c r="B22" s="15">
        <f>25.03+18+9.41</f>
        <v>52.44</v>
      </c>
      <c r="C22" s="15">
        <v>250</v>
      </c>
      <c r="D22" s="17">
        <f>SUMIF('[1]Cash Book until Financial End'!C:C,A22,'[1]Cash Book until Financial End'!E:E)</f>
        <v>219.93</v>
      </c>
      <c r="E22" s="17">
        <v>250</v>
      </c>
      <c r="F22" s="17">
        <f t="shared" ref="F22:F31" si="8">E22-D22</f>
        <v>30.069999999999993</v>
      </c>
      <c r="G22" s="18">
        <v>250</v>
      </c>
      <c r="H22" s="12"/>
      <c r="I22" s="21">
        <v>250</v>
      </c>
      <c r="J22" s="1" t="s">
        <v>29</v>
      </c>
    </row>
    <row r="23" spans="1:10" x14ac:dyDescent="0.25">
      <c r="A23" s="14" t="s">
        <v>30</v>
      </c>
      <c r="B23" s="15">
        <v>24</v>
      </c>
      <c r="C23" s="15">
        <v>0</v>
      </c>
      <c r="D23" s="17">
        <f>SUMIF('[1]Cash Book until Financial End'!C:C,A23,'[1]Cash Book until Financial End'!E:E)</f>
        <v>0</v>
      </c>
      <c r="E23" s="17">
        <v>0</v>
      </c>
      <c r="F23" s="17">
        <f t="shared" si="8"/>
        <v>0</v>
      </c>
      <c r="G23" s="18">
        <v>0</v>
      </c>
      <c r="H23" s="12"/>
      <c r="I23" s="21">
        <v>0</v>
      </c>
      <c r="J23" s="1"/>
    </row>
    <row r="24" spans="1:10" x14ac:dyDescent="0.25">
      <c r="A24" s="14" t="s">
        <v>31</v>
      </c>
      <c r="B24" s="15">
        <v>300</v>
      </c>
      <c r="C24" s="15">
        <v>300</v>
      </c>
      <c r="D24" s="17">
        <f>SUMIF('[1]Cash Book until Financial End'!C:C,A24,'[1]Cash Book until Financial End'!E:E)</f>
        <v>300</v>
      </c>
      <c r="E24" s="17">
        <v>300</v>
      </c>
      <c r="F24" s="17">
        <f t="shared" si="8"/>
        <v>0</v>
      </c>
      <c r="G24" s="18">
        <v>300</v>
      </c>
      <c r="H24" s="12"/>
      <c r="I24" s="21">
        <v>300</v>
      </c>
      <c r="J24" s="2" t="s">
        <v>32</v>
      </c>
    </row>
    <row r="25" spans="1:10" x14ac:dyDescent="0.25">
      <c r="A25" s="14" t="s">
        <v>33</v>
      </c>
      <c r="B25" s="15">
        <v>0</v>
      </c>
      <c r="C25" s="15">
        <v>0</v>
      </c>
      <c r="D25" s="17">
        <f>SUMIF('[1]Cash Book until Financial End'!C:C,A25,'[1]Cash Book until Financial End'!E:E)</f>
        <v>0</v>
      </c>
      <c r="E25" s="17">
        <v>0</v>
      </c>
      <c r="F25" s="17">
        <f t="shared" si="8"/>
        <v>0</v>
      </c>
      <c r="G25" s="18">
        <v>0</v>
      </c>
      <c r="H25" s="12"/>
      <c r="I25" s="33">
        <v>0</v>
      </c>
      <c r="J25" s="1"/>
    </row>
    <row r="26" spans="1:10" x14ac:dyDescent="0.25">
      <c r="A26" s="14" t="s">
        <v>34</v>
      </c>
      <c r="B26" s="15">
        <v>80</v>
      </c>
      <c r="C26" s="15">
        <v>150</v>
      </c>
      <c r="D26" s="17">
        <f>SUMIF('[1]Cash Book until Financial End'!C:C,A26,'[1]Cash Book until Financial End'!E:E)</f>
        <v>120</v>
      </c>
      <c r="E26" s="17">
        <v>150</v>
      </c>
      <c r="F26" s="17">
        <f t="shared" si="8"/>
        <v>30</v>
      </c>
      <c r="G26" s="18">
        <v>150</v>
      </c>
      <c r="H26" s="12"/>
      <c r="I26" s="21">
        <v>150</v>
      </c>
      <c r="J26" s="1"/>
    </row>
    <row r="27" spans="1:10" x14ac:dyDescent="0.25">
      <c r="A27" s="14" t="s">
        <v>35</v>
      </c>
      <c r="B27" s="15">
        <v>327.91</v>
      </c>
      <c r="C27" s="15">
        <v>300</v>
      </c>
      <c r="D27" s="17">
        <f>SUMIF('[1]Cash Book until Financial End'!C:C,A27,'[1]Cash Book until Financial End'!E:E)</f>
        <v>304.49</v>
      </c>
      <c r="E27" s="17">
        <v>350</v>
      </c>
      <c r="F27" s="17">
        <f t="shared" si="8"/>
        <v>45.509999999999991</v>
      </c>
      <c r="G27" s="18">
        <v>304</v>
      </c>
      <c r="H27" s="12"/>
      <c r="I27" s="21">
        <v>473</v>
      </c>
      <c r="J27" s="1" t="s">
        <v>36</v>
      </c>
    </row>
    <row r="28" spans="1:10" x14ac:dyDescent="0.25">
      <c r="A28" s="14" t="s">
        <v>37</v>
      </c>
      <c r="B28" s="15">
        <f>140.93+35</f>
        <v>175.93</v>
      </c>
      <c r="C28" s="15">
        <v>200</v>
      </c>
      <c r="D28" s="17">
        <f>SUMIF('[1]Cash Book until Financial End'!C:C,A28,'[1]Cash Book until Financial End'!E:E)</f>
        <v>178.04</v>
      </c>
      <c r="E28" s="17">
        <v>200</v>
      </c>
      <c r="F28" s="17">
        <f t="shared" si="8"/>
        <v>21.960000000000008</v>
      </c>
      <c r="G28" s="18">
        <v>200</v>
      </c>
      <c r="H28" s="12"/>
      <c r="I28" s="21">
        <v>220</v>
      </c>
      <c r="J28" s="1"/>
    </row>
    <row r="29" spans="1:10" x14ac:dyDescent="0.25">
      <c r="A29" s="14" t="s">
        <v>38</v>
      </c>
      <c r="B29" s="15">
        <f>45+35+115+40</f>
        <v>235</v>
      </c>
      <c r="C29" s="15">
        <v>100</v>
      </c>
      <c r="D29" s="17">
        <f>SUMIF('[1]Cash Book until Financial End'!C:C,A29,'[1]Cash Book until Financial End'!E:E)</f>
        <v>60</v>
      </c>
      <c r="E29" s="17">
        <v>160</v>
      </c>
      <c r="F29" s="17">
        <f t="shared" si="8"/>
        <v>100</v>
      </c>
      <c r="G29" s="18">
        <v>160</v>
      </c>
      <c r="H29" s="12"/>
      <c r="I29" s="21">
        <v>160</v>
      </c>
      <c r="J29" s="1"/>
    </row>
    <row r="30" spans="1:10" x14ac:dyDescent="0.25">
      <c r="A30" s="14" t="s">
        <v>39</v>
      </c>
      <c r="B30" s="15">
        <v>0</v>
      </c>
      <c r="C30" s="15">
        <v>0</v>
      </c>
      <c r="D30" s="17">
        <f>SUMIF('[1]Cash Book until Financial End'!C:C,A30,'[1]Cash Book until Financial End'!E:E)</f>
        <v>0</v>
      </c>
      <c r="E30" s="17">
        <v>0</v>
      </c>
      <c r="F30" s="17">
        <f t="shared" si="8"/>
        <v>0</v>
      </c>
      <c r="G30" s="18">
        <v>0</v>
      </c>
      <c r="H30" s="12"/>
      <c r="I30" s="33">
        <v>100</v>
      </c>
      <c r="J30" s="1"/>
    </row>
    <row r="31" spans="1:10" x14ac:dyDescent="0.25">
      <c r="A31" s="42" t="s">
        <v>27</v>
      </c>
      <c r="B31" s="43">
        <f t="shared" ref="B31:E31" si="9">SUM(B22:B30)</f>
        <v>1195.28</v>
      </c>
      <c r="C31" s="43">
        <f t="shared" si="9"/>
        <v>1300</v>
      </c>
      <c r="D31" s="44">
        <f t="shared" si="9"/>
        <v>1182.46</v>
      </c>
      <c r="E31" s="44">
        <f t="shared" si="9"/>
        <v>1410</v>
      </c>
      <c r="F31" s="44">
        <f t="shared" si="8"/>
        <v>227.53999999999996</v>
      </c>
      <c r="G31" s="45">
        <f>SUM(G22:G30)</f>
        <v>1364</v>
      </c>
      <c r="H31" s="12"/>
      <c r="I31" s="21">
        <f>SUM(I22:I30)</f>
        <v>1653</v>
      </c>
      <c r="J31" s="1"/>
    </row>
    <row r="32" spans="1:10" x14ac:dyDescent="0.25">
      <c r="A32" s="20" t="s">
        <v>40</v>
      </c>
      <c r="B32" s="27"/>
      <c r="C32" s="27"/>
      <c r="D32" s="14"/>
      <c r="E32" s="14"/>
      <c r="F32" s="14"/>
      <c r="G32" s="28"/>
      <c r="H32" s="12"/>
      <c r="I32" s="21"/>
      <c r="J32" s="1"/>
    </row>
    <row r="33" spans="1:10" x14ac:dyDescent="0.25">
      <c r="A33" s="14" t="s">
        <v>41</v>
      </c>
      <c r="B33" s="15">
        <v>75</v>
      </c>
      <c r="C33" s="15">
        <v>50</v>
      </c>
      <c r="D33" s="17">
        <f>SUMIF('[1]Cash Book until Financial End'!C:C,A33,'[1]Cash Book until Financial End'!E:E)</f>
        <v>0</v>
      </c>
      <c r="E33" s="17">
        <v>100</v>
      </c>
      <c r="F33" s="17">
        <f t="shared" ref="F33:F37" si="10">E33-D33</f>
        <v>100</v>
      </c>
      <c r="G33" s="18">
        <v>100</v>
      </c>
      <c r="H33" s="12"/>
      <c r="I33" s="21">
        <v>100</v>
      </c>
      <c r="J33" s="1"/>
    </row>
    <row r="34" spans="1:10" x14ac:dyDescent="0.25">
      <c r="A34" s="14" t="s">
        <v>42</v>
      </c>
      <c r="B34" s="15">
        <v>0</v>
      </c>
      <c r="C34" s="15">
        <v>100</v>
      </c>
      <c r="D34" s="17">
        <f>SUMIF('[1]Cash Book until Financial End'!C:C,A34,'[1]Cash Book until Financial End'!E:E)</f>
        <v>0</v>
      </c>
      <c r="E34" s="17">
        <v>100</v>
      </c>
      <c r="F34" s="17">
        <f t="shared" si="10"/>
        <v>100</v>
      </c>
      <c r="G34" s="18">
        <v>100</v>
      </c>
      <c r="H34" s="12"/>
      <c r="I34" s="21">
        <v>100</v>
      </c>
      <c r="J34" s="1"/>
    </row>
    <row r="35" spans="1:10" x14ac:dyDescent="0.25">
      <c r="A35" s="14" t="s">
        <v>43</v>
      </c>
      <c r="B35" s="15">
        <f>1320+150</f>
        <v>1470</v>
      </c>
      <c r="C35" s="15">
        <v>1620</v>
      </c>
      <c r="D35" s="17">
        <f>SUMIF('[1]Cash Book until Financial End'!C:C,A35,'[1]Cash Book until Financial End'!E:E)</f>
        <v>1235</v>
      </c>
      <c r="E35" s="17">
        <v>1860</v>
      </c>
      <c r="F35" s="17">
        <f t="shared" si="10"/>
        <v>625</v>
      </c>
      <c r="G35" s="18">
        <f>SUM(E35-F35)</f>
        <v>1235</v>
      </c>
      <c r="H35" s="12"/>
      <c r="I35" s="19">
        <v>1400</v>
      </c>
      <c r="J35" s="1"/>
    </row>
    <row r="36" spans="1:10" x14ac:dyDescent="0.25">
      <c r="A36" s="14" t="s">
        <v>44</v>
      </c>
      <c r="B36" s="15">
        <f>73+11.65</f>
        <v>84.65</v>
      </c>
      <c r="C36" s="15">
        <v>800</v>
      </c>
      <c r="D36" s="17">
        <f>SUMIF('[1]Cash Book until Financial End'!C:C,A36,'[1]Cash Book until Financial End'!E:E)</f>
        <v>0</v>
      </c>
      <c r="E36" s="17">
        <v>200</v>
      </c>
      <c r="F36" s="17">
        <f t="shared" si="10"/>
        <v>200</v>
      </c>
      <c r="G36" s="18">
        <v>200</v>
      </c>
      <c r="H36" s="12"/>
      <c r="I36" s="34">
        <v>715</v>
      </c>
      <c r="J36" s="1" t="s">
        <v>45</v>
      </c>
    </row>
    <row r="37" spans="1:10" x14ac:dyDescent="0.25">
      <c r="A37" s="42" t="s">
        <v>40</v>
      </c>
      <c r="B37" s="43">
        <f t="shared" ref="B37:E37" si="11">SUM(B33:B36)</f>
        <v>1629.65</v>
      </c>
      <c r="C37" s="43">
        <f t="shared" si="11"/>
        <v>2570</v>
      </c>
      <c r="D37" s="44">
        <f t="shared" si="11"/>
        <v>1235</v>
      </c>
      <c r="E37" s="44">
        <f t="shared" si="11"/>
        <v>2260</v>
      </c>
      <c r="F37" s="44">
        <f t="shared" si="10"/>
        <v>1025</v>
      </c>
      <c r="G37" s="45">
        <f>SUM(G33:G36)</f>
        <v>1635</v>
      </c>
      <c r="H37" s="12"/>
      <c r="I37" s="17">
        <f>SUM(I33:I36)</f>
        <v>2315</v>
      </c>
      <c r="J37" s="1"/>
    </row>
    <row r="38" spans="1:10" x14ac:dyDescent="0.25">
      <c r="A38" s="14"/>
      <c r="B38" s="27"/>
      <c r="C38" s="27"/>
      <c r="D38" s="14"/>
      <c r="E38" s="14"/>
      <c r="F38" s="14"/>
      <c r="G38" s="28"/>
      <c r="H38" s="12"/>
      <c r="I38" s="21"/>
      <c r="J38" s="1"/>
    </row>
    <row r="39" spans="1:10" x14ac:dyDescent="0.25">
      <c r="A39" s="20" t="s">
        <v>46</v>
      </c>
      <c r="B39" s="15">
        <v>350</v>
      </c>
      <c r="C39" s="15">
        <v>350</v>
      </c>
      <c r="D39" s="17">
        <f>SUMIF('[1]Cash Book until Financial End'!C:C,A39,'[1]Cash Book until Financial End'!E:E)</f>
        <v>220</v>
      </c>
      <c r="E39" s="17">
        <v>220</v>
      </c>
      <c r="F39" s="17">
        <f>E39-D39</f>
        <v>0</v>
      </c>
      <c r="G39" s="18">
        <v>220</v>
      </c>
      <c r="H39" s="12"/>
      <c r="I39" s="21">
        <v>0</v>
      </c>
      <c r="J39" s="1"/>
    </row>
    <row r="40" spans="1:10" x14ac:dyDescent="0.25">
      <c r="A40" s="14"/>
      <c r="B40" s="27"/>
      <c r="C40" s="27"/>
      <c r="D40" s="14"/>
      <c r="E40" s="14"/>
      <c r="F40" s="14"/>
      <c r="G40" s="28"/>
      <c r="H40" s="12"/>
      <c r="I40" s="21"/>
      <c r="J40" s="1"/>
    </row>
    <row r="41" spans="1:10" x14ac:dyDescent="0.25">
      <c r="A41" s="42" t="s">
        <v>47</v>
      </c>
      <c r="B41" s="39">
        <f t="shared" ref="B41:E41" si="12">SUM(B39,B37,B31,B20)</f>
        <v>5026.8999999999996</v>
      </c>
      <c r="C41" s="39">
        <f t="shared" si="12"/>
        <v>6180</v>
      </c>
      <c r="D41" s="40">
        <f t="shared" si="12"/>
        <v>5085.83</v>
      </c>
      <c r="E41" s="40">
        <f t="shared" si="12"/>
        <v>5850</v>
      </c>
      <c r="F41" s="40">
        <f>E41-D41</f>
        <v>764.17000000000007</v>
      </c>
      <c r="G41" s="24">
        <f>SUM(G39,G37,G31,G20)</f>
        <v>5179</v>
      </c>
      <c r="H41" s="12"/>
      <c r="I41" s="23">
        <f>SUM(I39,I37,I31,I20)</f>
        <v>6100</v>
      </c>
      <c r="J41" s="1"/>
    </row>
    <row r="42" spans="1:10" x14ac:dyDescent="0.25">
      <c r="A42" s="20"/>
      <c r="B42" s="27"/>
      <c r="C42" s="27"/>
      <c r="D42" s="14"/>
      <c r="E42" s="14"/>
      <c r="F42" s="14"/>
      <c r="G42" s="28"/>
      <c r="H42" s="12"/>
      <c r="I42" s="21"/>
      <c r="J42" s="1"/>
    </row>
    <row r="43" spans="1:10" x14ac:dyDescent="0.25">
      <c r="A43" s="20" t="s">
        <v>48</v>
      </c>
      <c r="B43" s="27"/>
      <c r="C43" s="27"/>
      <c r="D43" s="14"/>
      <c r="E43" s="14"/>
      <c r="F43" s="14"/>
      <c r="G43" s="28"/>
      <c r="H43" s="12"/>
      <c r="I43" s="21"/>
      <c r="J43" s="1"/>
    </row>
    <row r="44" spans="1:10" x14ac:dyDescent="0.25">
      <c r="A44" s="14" t="s">
        <v>49</v>
      </c>
      <c r="B44" s="15">
        <v>94.93</v>
      </c>
      <c r="C44" s="15">
        <v>0</v>
      </c>
      <c r="D44" s="17">
        <f>SUMIF('[1]Cash Book until Financial End'!C:C,A44,'[1]Cash Book until Financial End'!E:E)</f>
        <v>0</v>
      </c>
      <c r="E44" s="17">
        <v>0</v>
      </c>
      <c r="F44" s="17">
        <f t="shared" ref="F44:F49" si="13">E44-D44</f>
        <v>0</v>
      </c>
      <c r="G44" s="18">
        <v>0</v>
      </c>
      <c r="H44" s="12"/>
      <c r="I44" s="21">
        <v>0</v>
      </c>
      <c r="J44" s="1"/>
    </row>
    <row r="45" spans="1:10" x14ac:dyDescent="0.25">
      <c r="A45" s="14" t="s">
        <v>50</v>
      </c>
      <c r="B45" s="15">
        <v>0</v>
      </c>
      <c r="C45" s="15">
        <v>0</v>
      </c>
      <c r="D45" s="17">
        <f>SUMIF('[1]Cash Book until Financial End'!C:C,A45,'[1]Cash Book until Financial End'!E:E)</f>
        <v>0</v>
      </c>
      <c r="E45" s="17">
        <v>0</v>
      </c>
      <c r="F45" s="17">
        <f t="shared" si="13"/>
        <v>0</v>
      </c>
      <c r="G45" s="18">
        <v>0</v>
      </c>
      <c r="H45" s="12"/>
      <c r="I45" s="21">
        <v>0</v>
      </c>
      <c r="J45" s="1"/>
    </row>
    <row r="46" spans="1:10" x14ac:dyDescent="0.25">
      <c r="A46" s="14" t="s">
        <v>51</v>
      </c>
      <c r="B46" s="15">
        <f>449.8+80.3+41.7+267.4+914.83+856.56+28.75+29.17+412.59+93.61+46.66+12.61</f>
        <v>3233.9800000000005</v>
      </c>
      <c r="C46" s="15">
        <v>0</v>
      </c>
      <c r="D46" s="17">
        <f>SUMIF('[1]Cash Book until Financial End'!C:C,A46,'[1]Cash Book until Financial End'!E:E)</f>
        <v>10966.44</v>
      </c>
      <c r="E46" s="17">
        <f>8576+795</f>
        <v>9371</v>
      </c>
      <c r="F46" s="17">
        <f t="shared" si="13"/>
        <v>-1595.4400000000005</v>
      </c>
      <c r="G46" s="18">
        <f>SUM(E46-F46)</f>
        <v>10966.44</v>
      </c>
      <c r="H46" s="12"/>
      <c r="I46" s="21">
        <v>0</v>
      </c>
      <c r="J46" s="1"/>
    </row>
    <row r="47" spans="1:10" x14ac:dyDescent="0.25">
      <c r="A47" s="20" t="s">
        <v>52</v>
      </c>
      <c r="B47" s="22">
        <f t="shared" ref="B47:E47" si="14">SUM(B44:B46)</f>
        <v>3328.9100000000003</v>
      </c>
      <c r="C47" s="22">
        <f t="shared" si="14"/>
        <v>0</v>
      </c>
      <c r="D47" s="23">
        <f t="shared" si="14"/>
        <v>10966.44</v>
      </c>
      <c r="E47" s="23">
        <f t="shared" si="14"/>
        <v>9371</v>
      </c>
      <c r="F47" s="23">
        <f t="shared" si="13"/>
        <v>-1595.4400000000005</v>
      </c>
      <c r="G47" s="24">
        <f>SUM(G44:G46)</f>
        <v>10966.44</v>
      </c>
      <c r="H47" s="12"/>
      <c r="I47" s="21"/>
      <c r="J47" s="1"/>
    </row>
    <row r="48" spans="1:10" x14ac:dyDescent="0.25">
      <c r="A48" s="20"/>
      <c r="B48" s="22"/>
      <c r="C48" s="22"/>
      <c r="D48" s="23"/>
      <c r="E48" s="23"/>
      <c r="F48" s="23">
        <f t="shared" si="13"/>
        <v>0</v>
      </c>
      <c r="G48" s="24"/>
      <c r="H48" s="12"/>
      <c r="I48" s="21"/>
      <c r="J48" s="1"/>
    </row>
    <row r="49" spans="1:10" x14ac:dyDescent="0.25">
      <c r="A49" s="42" t="s">
        <v>53</v>
      </c>
      <c r="B49" s="39">
        <f t="shared" ref="B49:E49" si="15">B47+B41</f>
        <v>8355.81</v>
      </c>
      <c r="C49" s="39">
        <f t="shared" si="15"/>
        <v>6180</v>
      </c>
      <c r="D49" s="40">
        <f t="shared" si="15"/>
        <v>16052.27</v>
      </c>
      <c r="E49" s="40">
        <f t="shared" si="15"/>
        <v>15221</v>
      </c>
      <c r="F49" s="40">
        <f t="shared" si="13"/>
        <v>-831.27000000000044</v>
      </c>
      <c r="G49" s="24">
        <f>G47+G41</f>
        <v>16145.44</v>
      </c>
      <c r="H49" s="35"/>
      <c r="I49" s="21"/>
      <c r="J49" s="1"/>
    </row>
    <row r="50" spans="1:10" x14ac:dyDescent="0.25">
      <c r="A50" s="12"/>
      <c r="B50" s="12"/>
      <c r="C50" s="12"/>
      <c r="D50" s="36" t="str">
        <f>IF(D49='[1]Cash Book until Financial End'!E60,"","Error")</f>
        <v/>
      </c>
      <c r="E50" s="12"/>
      <c r="F50" s="12"/>
      <c r="G50" s="12"/>
      <c r="H50" s="12"/>
      <c r="I50" s="12"/>
      <c r="J50" s="1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"/>
    </row>
    <row r="53" spans="1:10" x14ac:dyDescent="0.25">
      <c r="A53" s="37" t="s">
        <v>54</v>
      </c>
      <c r="B53" s="46"/>
      <c r="C53" s="48"/>
      <c r="D53" s="48"/>
      <c r="E53" s="48"/>
      <c r="F53" s="47"/>
      <c r="G53" s="37" t="s">
        <v>55</v>
      </c>
      <c r="H53" s="46"/>
      <c r="I53" s="47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conditionalFormatting sqref="F1:F52 F54 G53">
    <cfRule type="cellIs" dxfId="0" priority="1" operator="lessThan">
      <formula>0</formula>
    </cfRule>
  </conditionalFormatting>
  <pageMargins left="0.19685039370078741" right="0.23622047244094491" top="0.19685039370078741" bottom="0.39370078740157483" header="0.19685039370078741" footer="0.19685039370078741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2019-05-05T17:53:43Z</cp:lastPrinted>
  <dcterms:created xsi:type="dcterms:W3CDTF">2019-05-05T17:43:44Z</dcterms:created>
  <dcterms:modified xsi:type="dcterms:W3CDTF">2019-05-05T17:54:23Z</dcterms:modified>
</cp:coreProperties>
</file>