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User\OneDrive\Desktop\Kilby Files 18.04.23\Finance\Accounts &amp; Bank Recs\Archived\"/>
    </mc:Choice>
  </mc:AlternateContent>
  <xr:revisionPtr revIDLastSave="0" documentId="13_ncr:1_{07723029-0058-4C03-A8C0-9F76B0353B76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Cash Book until Financial End" sheetId="2" r:id="rId1"/>
    <sheet name="Budget to date" sheetId="4" r:id="rId2"/>
    <sheet name="Bank Rec Master" sheetId="3" r:id="rId3"/>
    <sheet name="Precept 2022 2023" sheetId="7" r:id="rId4"/>
    <sheet name="Drop Downs" sheetId="5" state="hidden" r:id="rId5"/>
  </sheets>
  <externalReferences>
    <externalReference r:id="rId6"/>
  </externalReferences>
  <definedNames>
    <definedName name="_xlnm._FilterDatabase" localSheetId="0" hidden="1">'Cash Book until Financial End'!$A$10:$H$48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8" i="2" l="1"/>
  <c r="B56" i="2" s="1"/>
  <c r="F48" i="2"/>
  <c r="G48" i="2" l="1"/>
  <c r="C221" i="3" l="1"/>
  <c r="P72" i="7"/>
  <c r="P37" i="7"/>
  <c r="P36" i="7"/>
  <c r="P35" i="7"/>
  <c r="P33" i="7"/>
  <c r="P20" i="7"/>
  <c r="P19" i="7"/>
  <c r="P17" i="7"/>
  <c r="P16" i="7"/>
  <c r="P15" i="7"/>
  <c r="P14" i="7"/>
  <c r="P13" i="7"/>
  <c r="P7" i="7"/>
  <c r="P5" i="7"/>
  <c r="P120" i="7"/>
  <c r="P66" i="7" s="1"/>
  <c r="P117" i="7"/>
  <c r="P109" i="7"/>
  <c r="P105" i="7"/>
  <c r="P99" i="7"/>
  <c r="P86" i="7"/>
  <c r="O15" i="4"/>
  <c r="O48" i="4" l="1"/>
  <c r="O38" i="4"/>
  <c r="O32" i="4"/>
  <c r="O21" i="4"/>
  <c r="H3" i="2"/>
  <c r="H4" i="2" s="1"/>
  <c r="N47" i="4"/>
  <c r="N48" i="4"/>
  <c r="N46" i="4"/>
  <c r="N45" i="4"/>
  <c r="N40" i="4"/>
  <c r="N36" i="4"/>
  <c r="N37" i="4"/>
  <c r="N35" i="4"/>
  <c r="N34" i="4"/>
  <c r="N25" i="4"/>
  <c r="N26" i="4"/>
  <c r="N27" i="4"/>
  <c r="N28" i="4"/>
  <c r="N29" i="4"/>
  <c r="N30" i="4"/>
  <c r="N31" i="4"/>
  <c r="N24" i="4"/>
  <c r="N23" i="4"/>
  <c r="N20" i="4"/>
  <c r="N19" i="4"/>
  <c r="N3" i="4"/>
  <c r="N4" i="4" s="1"/>
  <c r="C89" i="3"/>
  <c r="D89" i="3" s="1"/>
  <c r="C49" i="3"/>
  <c r="D49" i="3" s="1"/>
  <c r="N5" i="4"/>
  <c r="N6" i="4"/>
  <c r="N12" i="4"/>
  <c r="N13" i="4"/>
  <c r="O42" i="4" l="1"/>
  <c r="O50" i="4" s="1"/>
  <c r="O3" i="4" s="1"/>
  <c r="O4" i="4" s="1"/>
  <c r="O8" i="4" s="1"/>
  <c r="N7" i="4"/>
  <c r="N8" i="4" s="1"/>
  <c r="N21" i="4"/>
  <c r="N14" i="4"/>
  <c r="N32" i="4"/>
  <c r="N38" i="4"/>
  <c r="J48" i="4"/>
  <c r="J21" i="4"/>
  <c r="J14" i="4"/>
  <c r="N15" i="4" l="1"/>
  <c r="N42" i="4"/>
  <c r="N50" i="4" s="1"/>
  <c r="J38" i="4"/>
  <c r="J15" i="4"/>
  <c r="J32" i="4"/>
  <c r="C250" i="3"/>
  <c r="D250" i="3" s="1"/>
  <c r="O128" i="7"/>
  <c r="O131" i="7" s="1"/>
  <c r="O117" i="7"/>
  <c r="M117" i="7"/>
  <c r="L117" i="7"/>
  <c r="J117" i="7"/>
  <c r="J19" i="7" s="1"/>
  <c r="G117" i="7"/>
  <c r="F117" i="7"/>
  <c r="E117" i="7"/>
  <c r="D117" i="7"/>
  <c r="C117" i="7"/>
  <c r="B117" i="7"/>
  <c r="J109" i="7"/>
  <c r="J120" i="7" s="1"/>
  <c r="B107" i="7"/>
  <c r="O105" i="7"/>
  <c r="O15" i="7" s="1"/>
  <c r="M105" i="7"/>
  <c r="L105" i="7"/>
  <c r="J105" i="7"/>
  <c r="J15" i="7" s="1"/>
  <c r="G105" i="7"/>
  <c r="G15" i="7" s="1"/>
  <c r="F105" i="7"/>
  <c r="E105" i="7"/>
  <c r="D105" i="7"/>
  <c r="D15" i="7" s="1"/>
  <c r="C105" i="7"/>
  <c r="C15" i="7" s="1"/>
  <c r="B105" i="7"/>
  <c r="C103" i="7"/>
  <c r="O99" i="7"/>
  <c r="M99" i="7"/>
  <c r="L99" i="7"/>
  <c r="J99" i="7"/>
  <c r="J14" i="7" s="1"/>
  <c r="G99" i="7"/>
  <c r="G14" i="7" s="1"/>
  <c r="F99" i="7"/>
  <c r="F14" i="7" s="1"/>
  <c r="D99" i="7"/>
  <c r="B99" i="7"/>
  <c r="B14" i="7" s="1"/>
  <c r="C95" i="7"/>
  <c r="E94" i="7"/>
  <c r="E99" i="7" s="1"/>
  <c r="E14" i="7" s="1"/>
  <c r="C88" i="7"/>
  <c r="O86" i="7"/>
  <c r="O109" i="7" s="1"/>
  <c r="O17" i="7" s="1"/>
  <c r="M86" i="7"/>
  <c r="M13" i="7" s="1"/>
  <c r="L86" i="7"/>
  <c r="J86" i="7"/>
  <c r="G86" i="7"/>
  <c r="G13" i="7" s="1"/>
  <c r="F86" i="7"/>
  <c r="F13" i="7" s="1"/>
  <c r="D86" i="7"/>
  <c r="C86" i="7"/>
  <c r="C13" i="7" s="1"/>
  <c r="B86" i="7"/>
  <c r="B13" i="7" s="1"/>
  <c r="E84" i="7"/>
  <c r="E86" i="7" s="1"/>
  <c r="E13" i="7" s="1"/>
  <c r="C84" i="7"/>
  <c r="L80" i="7"/>
  <c r="G80" i="7"/>
  <c r="G81" i="7" s="1"/>
  <c r="F80" i="7"/>
  <c r="E80" i="7"/>
  <c r="D80" i="7"/>
  <c r="D81" i="7" s="1"/>
  <c r="D10" i="7" s="1"/>
  <c r="C80" i="7"/>
  <c r="C81" i="7" s="1"/>
  <c r="C10" i="7" s="1"/>
  <c r="C24" i="7" s="1"/>
  <c r="B80" i="7"/>
  <c r="D78" i="7"/>
  <c r="L72" i="7"/>
  <c r="G72" i="7"/>
  <c r="G7" i="7" s="1"/>
  <c r="G10" i="7" s="1"/>
  <c r="D72" i="7"/>
  <c r="D7" i="7" s="1"/>
  <c r="G71" i="7"/>
  <c r="G6" i="7" s="1"/>
  <c r="F71" i="7"/>
  <c r="F72" i="7" s="1"/>
  <c r="F7" i="7" s="1"/>
  <c r="E71" i="7"/>
  <c r="E72" i="7" s="1"/>
  <c r="E7" i="7" s="1"/>
  <c r="D71" i="7"/>
  <c r="C71" i="7"/>
  <c r="C72" i="7" s="1"/>
  <c r="C7" i="7" s="1"/>
  <c r="B71" i="7"/>
  <c r="B72" i="7" s="1"/>
  <c r="B7" i="7" s="1"/>
  <c r="C48" i="7"/>
  <c r="O19" i="7"/>
  <c r="M19" i="7"/>
  <c r="D19" i="7"/>
  <c r="C19" i="7"/>
  <c r="O16" i="7"/>
  <c r="M16" i="7"/>
  <c r="J16" i="7"/>
  <c r="G16" i="7"/>
  <c r="F16" i="7"/>
  <c r="E16" i="7"/>
  <c r="D16" i="7"/>
  <c r="C16" i="7"/>
  <c r="B16" i="7"/>
  <c r="E15" i="7"/>
  <c r="O14" i="7"/>
  <c r="M14" i="7"/>
  <c r="D14" i="7"/>
  <c r="O13" i="7"/>
  <c r="J13" i="7"/>
  <c r="D13" i="7"/>
  <c r="F9" i="7"/>
  <c r="E9" i="7"/>
  <c r="D9" i="7"/>
  <c r="C9" i="7"/>
  <c r="B9" i="7"/>
  <c r="D6" i="7"/>
  <c r="C6" i="7"/>
  <c r="G5" i="7"/>
  <c r="F5" i="7"/>
  <c r="E5" i="7"/>
  <c r="E33" i="7" s="1"/>
  <c r="D5" i="7"/>
  <c r="C5" i="7"/>
  <c r="B5" i="7"/>
  <c r="B33" i="7" s="1"/>
  <c r="E2" i="7"/>
  <c r="D2" i="7"/>
  <c r="J17" i="7" l="1"/>
  <c r="L81" i="7"/>
  <c r="C99" i="7"/>
  <c r="C14" i="7" s="1"/>
  <c r="E109" i="7"/>
  <c r="E17" i="7" s="1"/>
  <c r="D109" i="7"/>
  <c r="L109" i="7"/>
  <c r="L120" i="7" s="1"/>
  <c r="B109" i="7"/>
  <c r="B17" i="7" s="1"/>
  <c r="F109" i="7"/>
  <c r="F17" i="7" s="1"/>
  <c r="M109" i="7"/>
  <c r="M17" i="7" s="1"/>
  <c r="G109" i="7"/>
  <c r="G17" i="7" s="1"/>
  <c r="J42" i="4"/>
  <c r="J50" i="4" s="1"/>
  <c r="J20" i="7"/>
  <c r="J5" i="7"/>
  <c r="J33" i="7" s="1"/>
  <c r="J66" i="7"/>
  <c r="E35" i="7"/>
  <c r="E36" i="7"/>
  <c r="C109" i="7"/>
  <c r="B36" i="7"/>
  <c r="B35" i="7"/>
  <c r="B37" i="7" s="1"/>
  <c r="E120" i="7"/>
  <c r="E20" i="7" s="1"/>
  <c r="E81" i="7"/>
  <c r="E10" i="7" s="1"/>
  <c r="G120" i="7"/>
  <c r="G20" i="7" s="1"/>
  <c r="O120" i="7"/>
  <c r="E6" i="7"/>
  <c r="E19" i="7"/>
  <c r="B81" i="7"/>
  <c r="B10" i="7" s="1"/>
  <c r="F81" i="7"/>
  <c r="F10" i="7" s="1"/>
  <c r="B6" i="7"/>
  <c r="F6" i="7"/>
  <c r="M15" i="7"/>
  <c r="B19" i="7"/>
  <c r="B15" i="7"/>
  <c r="F15" i="7"/>
  <c r="M120" i="7" l="1"/>
  <c r="F120" i="7"/>
  <c r="F20" i="7" s="1"/>
  <c r="B120" i="7"/>
  <c r="D120" i="7"/>
  <c r="D17" i="7"/>
  <c r="J35" i="7"/>
  <c r="J37" i="7" s="1"/>
  <c r="J36" i="7"/>
  <c r="O20" i="7"/>
  <c r="O5" i="7"/>
  <c r="O33" i="7" s="1"/>
  <c r="O66" i="7"/>
  <c r="O72" i="7" s="1"/>
  <c r="O134" i="7"/>
  <c r="O135" i="7" s="1"/>
  <c r="O136" i="7" s="1"/>
  <c r="O137" i="7" s="1"/>
  <c r="E37" i="7"/>
  <c r="C17" i="7"/>
  <c r="C120" i="7"/>
  <c r="C20" i="7" s="1"/>
  <c r="C25" i="7" s="1"/>
  <c r="F23" i="7" s="1"/>
  <c r="F24" i="7" s="1"/>
  <c r="F25" i="7" s="1"/>
  <c r="F29" i="7" s="1"/>
  <c r="F30" i="7" s="1"/>
  <c r="J81" i="7"/>
  <c r="J72" i="7"/>
  <c r="B122" i="7" l="1"/>
  <c r="B20" i="7"/>
  <c r="D20" i="7"/>
  <c r="D122" i="7"/>
  <c r="M66" i="7"/>
  <c r="M20" i="7"/>
  <c r="M5" i="7"/>
  <c r="M33" i="7" s="1"/>
  <c r="O35" i="7"/>
  <c r="M138" i="7"/>
  <c r="O138" i="7" s="1"/>
  <c r="M36" i="7" l="1"/>
  <c r="M35" i="7"/>
  <c r="M37" i="7" s="1"/>
  <c r="O37" i="7"/>
  <c r="M72" i="7"/>
  <c r="M81" i="7"/>
  <c r="O36" i="7"/>
  <c r="C132" i="3"/>
  <c r="D132" i="3" s="1"/>
  <c r="M32" i="4"/>
  <c r="M48" i="4"/>
  <c r="M21" i="4"/>
  <c r="M38" i="4"/>
  <c r="C233" i="3"/>
  <c r="D233" i="3" s="1"/>
  <c r="C213" i="3"/>
  <c r="D213" i="3" s="1"/>
  <c r="C193" i="3"/>
  <c r="D193" i="3" s="1"/>
  <c r="C173" i="3"/>
  <c r="D173" i="3" s="1"/>
  <c r="C153" i="3"/>
  <c r="D153" i="3" s="1"/>
  <c r="C111" i="3"/>
  <c r="D111" i="3" s="1"/>
  <c r="D69" i="3"/>
  <c r="C13" i="3"/>
  <c r="D13" i="3" s="1"/>
  <c r="K48" i="4"/>
  <c r="I48" i="4"/>
  <c r="H48" i="4"/>
  <c r="F48" i="4"/>
  <c r="D48" i="4"/>
  <c r="E47" i="4"/>
  <c r="G47" i="4" s="1"/>
  <c r="E46" i="4"/>
  <c r="G45" i="4"/>
  <c r="G40" i="4"/>
  <c r="K38" i="4"/>
  <c r="I38" i="4"/>
  <c r="H38" i="4"/>
  <c r="F38" i="4"/>
  <c r="D38" i="4"/>
  <c r="E37" i="4"/>
  <c r="G37" i="4" s="1"/>
  <c r="E36" i="4"/>
  <c r="G36" i="4" s="1"/>
  <c r="E35" i="4"/>
  <c r="G34" i="4"/>
  <c r="K32" i="4"/>
  <c r="I32" i="4"/>
  <c r="H32" i="4"/>
  <c r="F32" i="4"/>
  <c r="D32" i="4"/>
  <c r="E31" i="4"/>
  <c r="G31" i="4" s="1"/>
  <c r="E30" i="4"/>
  <c r="G30" i="4" s="1"/>
  <c r="E29" i="4"/>
  <c r="G29" i="4" s="1"/>
  <c r="E28" i="4"/>
  <c r="G28" i="4" s="1"/>
  <c r="E27" i="4"/>
  <c r="G27" i="4" s="1"/>
  <c r="E26" i="4"/>
  <c r="G26" i="4" s="1"/>
  <c r="E25" i="4"/>
  <c r="G25" i="4" s="1"/>
  <c r="E24" i="4"/>
  <c r="G24" i="4" s="1"/>
  <c r="E23" i="4"/>
  <c r="K21" i="4"/>
  <c r="I21" i="4"/>
  <c r="H21" i="4"/>
  <c r="F21" i="4"/>
  <c r="E21" i="4"/>
  <c r="D21" i="4"/>
  <c r="G20" i="4"/>
  <c r="G19" i="4"/>
  <c r="I15" i="4"/>
  <c r="H15" i="4"/>
  <c r="F14" i="4"/>
  <c r="E14" i="4"/>
  <c r="D14" i="4"/>
  <c r="G12" i="4"/>
  <c r="F7" i="4"/>
  <c r="F8" i="4" s="1"/>
  <c r="D7" i="4"/>
  <c r="D8" i="4" s="1"/>
  <c r="E6" i="4"/>
  <c r="G6" i="4" s="1"/>
  <c r="E5" i="4"/>
  <c r="G5" i="4" s="1"/>
  <c r="E3" i="4"/>
  <c r="G3" i="4" s="1"/>
  <c r="G21" i="4" l="1"/>
  <c r="I42" i="4"/>
  <c r="I50" i="4" s="1"/>
  <c r="K42" i="4"/>
  <c r="H42" i="4"/>
  <c r="H50" i="4" s="1"/>
  <c r="F15" i="4"/>
  <c r="D15" i="4"/>
  <c r="K50" i="4"/>
  <c r="F42" i="4"/>
  <c r="F50" i="4" s="1"/>
  <c r="G14" i="4"/>
  <c r="D42" i="4"/>
  <c r="D50" i="4" s="1"/>
  <c r="M42" i="4"/>
  <c r="M50" i="4" s="1"/>
  <c r="M3" i="4" s="1"/>
  <c r="E38" i="4"/>
  <c r="E48" i="4"/>
  <c r="G48" i="4" s="1"/>
  <c r="E32" i="4"/>
  <c r="G32" i="4" s="1"/>
  <c r="G46" i="4"/>
  <c r="G23" i="4"/>
  <c r="E7" i="4"/>
  <c r="G35" i="4"/>
  <c r="E42" i="4" l="1"/>
  <c r="G42" i="4" s="1"/>
  <c r="G38" i="4"/>
  <c r="G7" i="4"/>
  <c r="E15" i="4"/>
  <c r="G15" i="4" s="1"/>
  <c r="E8" i="4"/>
  <c r="G8" i="4" s="1"/>
  <c r="E50" i="4" l="1"/>
  <c r="G50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M19" authorId="0" shapeId="0" xr:uid="{E32C5F1B-F872-461A-94E7-2CB67EBD9D81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holiday</t>
        </r>
      </text>
    </comment>
    <comment ref="O19" authorId="0" shapeId="0" xr:uid="{93F402F4-647B-45EF-A032-C1E42648B54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£11.42/hr +£1.00 increase x 6 hors per week x 52 weeks + £216 woring from home allowance</t>
        </r>
      </text>
    </comment>
    <comment ref="M20" authorId="0" shapeId="0" xr:uid="{94188A29-2C53-4986-9A71-675432C5281A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move payroll services 2022</t>
        </r>
      </text>
    </comment>
    <comment ref="O27" authorId="0" shapeId="0" xr:uid="{1A011171-2866-4D40-BFDD-A2BC6EB60992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+ 10%</t>
        </r>
      </text>
    </comment>
    <comment ref="O28" authorId="0" shapeId="0" xr:uid="{160AD82B-D804-41C3-8AF4-07408A93D9BA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£500 plus increase for MVAS</t>
        </r>
      </text>
    </comment>
    <comment ref="O31" authorId="0" shapeId="0" xr:uid="{C10F6266-AF2B-46E4-A3C4-4F2298093975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2023 Election year ?</t>
        </r>
      </text>
    </comment>
    <comment ref="O36" authorId="0" shapeId="0" xr:uid="{746D3565-A8C2-4E46-9AB8-824C8EED17C2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VAT added to quote,howeer we get that back</t>
        </r>
      </text>
    </comment>
    <comment ref="M37" authorId="0" shapeId="0" xr:uid="{7583EFD2-190D-4E8A-913C-D3446C885149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some tree maintenance</t>
        </r>
      </text>
    </comment>
    <comment ref="O37" authorId="0" shapeId="0" xr:uid="{3506A173-6FF3-4CC8-BB76-5702FD29A501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Playground equipment maintenance
MAVs ongoing maintenance i.e. battery changes</t>
        </r>
      </text>
    </comment>
    <comment ref="M46" authorId="0" shapeId="0" xr:uid="{CA6FFBDF-ECAA-49B0-AB09-EFF59F142E8A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new laptop with anit virus</t>
        </r>
      </text>
    </comment>
    <comment ref="O46" authorId="0" shapeId="0" xr:uid="{4E2B00F7-47E6-4E61-99F2-59AAE7CF83FA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Budget for new laptop with word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Kilby Clerk</author>
    <author>keith</author>
    <author>User</author>
  </authors>
  <commentList>
    <comment ref="F20" authorId="0" shapeId="0" xr:uid="{24B82183-D18B-4CAC-BE8C-A462E9E43405}">
      <text>
        <r>
          <rPr>
            <b/>
            <sz val="9"/>
            <color indexed="81"/>
            <rFont val="Tahoma"/>
            <family val="2"/>
          </rPr>
          <t>Kilby Clerk:</t>
        </r>
        <r>
          <rPr>
            <sz val="9"/>
            <color indexed="81"/>
            <rFont val="Tahoma"/>
            <family val="2"/>
          </rPr>
          <t xml:space="preserve">
Amount spent excludes the VAT ??????</t>
        </r>
      </text>
    </comment>
    <comment ref="B34" authorId="1" shapeId="0" xr:uid="{A121F5A8-05A2-4336-96AC-4D704728F26D}">
      <text>
        <r>
          <rPr>
            <b/>
            <sz val="9"/>
            <color indexed="81"/>
            <rFont val="Tahoma"/>
            <family val="2"/>
          </rPr>
          <t>Confirmed December 2017 (note mistakenly left at 2017/18 level for Jan Council meeting)</t>
        </r>
      </text>
    </comment>
    <comment ref="L84" authorId="2" shapeId="0" xr:uid="{8AAB62F2-DCCF-4012-AFF5-47590747743F}">
      <text>
        <r>
          <rPr>
            <b/>
            <sz val="9"/>
            <color indexed="81"/>
            <rFont val="Tahoma"/>
            <family val="2"/>
          </rPr>
          <t>User:TFC</t>
        </r>
        <r>
          <rPr>
            <sz val="9"/>
            <color indexed="81"/>
            <rFont val="Tahoma"/>
            <family val="2"/>
          </rPr>
          <t xml:space="preserve">
£70 overspend 
Projected @£10.94 x 4 x 52 with work from home allowance</t>
        </r>
      </text>
    </comment>
    <comment ref="P84" authorId="2" shapeId="0" xr:uid="{01D6CDB2-BA88-4390-B3BC-06C2676EEFFB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£11.42/hr +£1.00 increase x 6 hors per week x 52 weeks + £216 woring from home allowance</t>
        </r>
      </text>
    </comment>
    <comment ref="L93" authorId="2" shapeId="0" xr:uid="{B8F7B3C9-FA48-456D-B2C9-DBEADF50DDC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Projected Zoom meetings £14.40 per month x 5</t>
        </r>
      </text>
    </comment>
    <comment ref="L101" authorId="2" shapeId="0" xr:uid="{60A37F54-BCAA-4F93-9674-2F3C40F6A4ED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If another inspection is due…the last being overdue and into 2020/2021 figures.</t>
        </r>
      </text>
    </comment>
    <comment ref="L104" authorId="2" shapeId="0" xr:uid="{B2BD4FB6-EFE4-499B-923D-B36CD444158B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overspend due to trees being pruned and some over hang near goal posts as per Inspection report</t>
        </r>
      </text>
    </comment>
    <comment ref="L120" authorId="2" shapeId="0" xr:uid="{D7E4054F-2216-4667-B8E6-E23898377622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over spent £1100 approx tree maintenance, another inspection report and then wages</t>
        </r>
      </text>
    </comment>
  </commentList>
</comments>
</file>

<file path=xl/sharedStrings.xml><?xml version="1.0" encoding="utf-8"?>
<sst xmlns="http://schemas.openxmlformats.org/spreadsheetml/2006/main" count="527" uniqueCount="308">
  <si>
    <t>DATE</t>
  </si>
  <si>
    <t>RECEIPT</t>
  </si>
  <si>
    <t>Budget area</t>
  </si>
  <si>
    <t>DESCRIPTION</t>
  </si>
  <si>
    <t>PRECEPT</t>
  </si>
  <si>
    <t>CTSG</t>
  </si>
  <si>
    <t>TOTAL</t>
  </si>
  <si>
    <t>Precept</t>
  </si>
  <si>
    <t>S106 payments</t>
  </si>
  <si>
    <t>PAYMENTS</t>
  </si>
  <si>
    <t>PAYEE</t>
  </si>
  <si>
    <t>NET</t>
  </si>
  <si>
    <t>VAT</t>
  </si>
  <si>
    <t>CHQ NO.</t>
  </si>
  <si>
    <t>Subscriptions (LRALC/NALC/Data Protection)</t>
  </si>
  <si>
    <t>Website hosting, support, annual licence, email</t>
  </si>
  <si>
    <t>Clerk's Salary</t>
  </si>
  <si>
    <t>Room hire for council meetings</t>
  </si>
  <si>
    <t>Payroll Admin</t>
  </si>
  <si>
    <t>Special Projects - Playground Project S106/ Reserves</t>
  </si>
  <si>
    <t>Grass cutting /maintenance</t>
  </si>
  <si>
    <t>Insurance</t>
  </si>
  <si>
    <t>Admin expenses</t>
  </si>
  <si>
    <t>Training</t>
  </si>
  <si>
    <t>Other payments - grant S137</t>
  </si>
  <si>
    <t xml:space="preserve">Playground inspection </t>
  </si>
  <si>
    <t>Total payments to date</t>
  </si>
  <si>
    <r>
      <t>Less:</t>
    </r>
    <r>
      <rPr>
        <sz val="11"/>
        <color rgb="FF000000"/>
        <rFont val="Calibri"/>
        <family val="2"/>
      </rPr>
      <t xml:space="preserve"> unpresented cheques</t>
    </r>
  </si>
  <si>
    <t>CASH BOOK</t>
  </si>
  <si>
    <t>Detail</t>
  </si>
  <si>
    <t>RECEIPTS</t>
  </si>
  <si>
    <t>£</t>
  </si>
  <si>
    <t>Other Receipts - regular</t>
  </si>
  <si>
    <t>Council Tax Support Grant</t>
  </si>
  <si>
    <t>New Homes Bonus</t>
  </si>
  <si>
    <t>Total Receipts - regular items</t>
  </si>
  <si>
    <t>Other Receipts - non recurring</t>
  </si>
  <si>
    <t>Total Receipts - non recurring</t>
  </si>
  <si>
    <t>TOTAL RECEIPTS</t>
  </si>
  <si>
    <t>Staff Costs</t>
  </si>
  <si>
    <t>Staff Costs total</t>
  </si>
  <si>
    <t>Other Payments - Admin</t>
  </si>
  <si>
    <t>Clerk recruitment</t>
  </si>
  <si>
    <t>Laptop protection - anti virus</t>
  </si>
  <si>
    <t>Election Fee BDC</t>
  </si>
  <si>
    <t>Other payments - grounds maintenance</t>
  </si>
  <si>
    <t xml:space="preserve">Bin emptying </t>
  </si>
  <si>
    <t>Parish Maintenance</t>
  </si>
  <si>
    <t>Total payments on regular items</t>
  </si>
  <si>
    <t>Other payments - ad hoc</t>
  </si>
  <si>
    <t>Additional staff costs - website</t>
  </si>
  <si>
    <t>Office Equipment/computer software/hardware</t>
  </si>
  <si>
    <t>Total payments on non recurring items</t>
  </si>
  <si>
    <t xml:space="preserve">TOTAL PAYMENTS  </t>
  </si>
  <si>
    <t>Other</t>
  </si>
  <si>
    <t>Budget 2019/20</t>
  </si>
  <si>
    <t>Actual 2018/19</t>
  </si>
  <si>
    <t>Amount over/under budget to date</t>
  </si>
  <si>
    <t>2018/2019</t>
  </si>
  <si>
    <t>2019/20</t>
  </si>
  <si>
    <t>Signed and dated by the Chairman</t>
  </si>
  <si>
    <t>HMRC - VAT return</t>
  </si>
  <si>
    <t>Budget 2021/2022</t>
  </si>
  <si>
    <t>Budget 2020/2021</t>
  </si>
  <si>
    <t>Opening Balance 01.04.21</t>
  </si>
  <si>
    <t>Actual 2020/2021</t>
  </si>
  <si>
    <t>Actual 2021/2022</t>
  </si>
  <si>
    <t>Budget 2022</t>
  </si>
  <si>
    <t>Budget 2022/2023</t>
  </si>
  <si>
    <t>Summary</t>
  </si>
  <si>
    <t>Budget 2018/19</t>
  </si>
  <si>
    <t>Actual 2018/2019</t>
  </si>
  <si>
    <t>Actual to 05.12.19</t>
  </si>
  <si>
    <t>Forcast for year end 2019 2020</t>
  </si>
  <si>
    <t>Notes</t>
  </si>
  <si>
    <t>2020/2021</t>
  </si>
  <si>
    <t>Actual/Projected 2020 to 2021</t>
  </si>
  <si>
    <t>Receipts</t>
  </si>
  <si>
    <t>S106 monies and £350 organ and shed</t>
  </si>
  <si>
    <t>Payments</t>
  </si>
  <si>
    <t xml:space="preserve">plus increment and must include £17/month working from home </t>
  </si>
  <si>
    <t>Total Payments on regular items</t>
  </si>
  <si>
    <t>Total Payments on non recurring items</t>
  </si>
  <si>
    <t>TOTAL PAYMENTS</t>
  </si>
  <si>
    <t>BREAKDOWN OF RESERVES</t>
  </si>
  <si>
    <t>Starting balance for the year</t>
  </si>
  <si>
    <t>Starting balance plus receipts</t>
  </si>
  <si>
    <t>less payments for the year = total for year</t>
  </si>
  <si>
    <t>Remaining transparency monies</t>
  </si>
  <si>
    <t>Playground maintenance</t>
  </si>
  <si>
    <t>Allowance for Safer Surface renewal if S106 money not available</t>
  </si>
  <si>
    <t>Contingency</t>
  </si>
  <si>
    <t>NB S106 reimbursements will partly rebuild our reserves</t>
  </si>
  <si>
    <t>Total</t>
  </si>
  <si>
    <t>2018/19</t>
  </si>
  <si>
    <t>2020/21</t>
  </si>
  <si>
    <t>2021/2022</t>
  </si>
  <si>
    <t>Parish Tax Base (adjusted number of dwellings)</t>
  </si>
  <si>
    <t>Confirmed 21/12/18</t>
  </si>
  <si>
    <t xml:space="preserve">Kilby council tax for Band D property </t>
  </si>
  <si>
    <t>Percentage increase/decrease in precept</t>
  </si>
  <si>
    <t xml:space="preserve">Percentage increase/decrease for Band D property </t>
  </si>
  <si>
    <t>TRANSPARENCY CODE GRANT</t>
  </si>
  <si>
    <t>Grant Income</t>
  </si>
  <si>
    <t>Expenditure</t>
  </si>
  <si>
    <t>Website</t>
  </si>
  <si>
    <t>Printer</t>
  </si>
  <si>
    <t>Additional Staff Costs</t>
  </si>
  <si>
    <t>Computer software/hardware</t>
  </si>
  <si>
    <t>Grant income less expenditure</t>
  </si>
  <si>
    <t>(balance may be repayable)</t>
  </si>
  <si>
    <t>Actual to 31.10.18</t>
  </si>
  <si>
    <t>Revised Forecast to year end</t>
  </si>
  <si>
    <t>To be confirmed at Jan KPC meeting</t>
  </si>
  <si>
    <t>New Homes/Affordable Housing</t>
  </si>
  <si>
    <t>Grant - Transparency Code</t>
  </si>
  <si>
    <t>Grant - Community BDC Defibrillator</t>
  </si>
  <si>
    <t>Defibrillator donations</t>
  </si>
  <si>
    <t>HMRC - VAT</t>
  </si>
  <si>
    <t>SCP6 £9.96ph (new SCP apply from 4/19)</t>
  </si>
  <si>
    <t>£9.96 incr 1/4/19 not sure if another increase due + £17 per month working from home allowance</t>
  </si>
  <si>
    <t>£10.24/hr x 6 hours per week (3% increase) + £18.00 working from home allowance per month</t>
  </si>
  <si>
    <t>Using new company £35.00 if paid quarterly</t>
  </si>
  <si>
    <t>stationery etc ? New laptop</t>
  </si>
  <si>
    <t>Post redirection</t>
  </si>
  <si>
    <t>Will increase from last year</t>
  </si>
  <si>
    <t>Windows Defender</t>
  </si>
  <si>
    <t>£30 per meeting</t>
  </si>
  <si>
    <t>£30 using the school</t>
  </si>
  <si>
    <t>Remains the same for the next couple of years</t>
  </si>
  <si>
    <t>still to be invoiced 2019/2020</t>
  </si>
  <si>
    <t>andy</t>
  </si>
  <si>
    <t>Village Events</t>
  </si>
  <si>
    <t>Play Inspection due January 2020</t>
  </si>
  <si>
    <t>Bin emptying (part year 2016/17)</t>
  </si>
  <si>
    <t>Invoice for nettles to come and £1200 to trees due December 2019</t>
  </si>
  <si>
    <t>Tom</t>
  </si>
  <si>
    <t>Allowance for playground maintenance and to build reserve for safer surface repair/renewal</t>
  </si>
  <si>
    <t>Tree maintenance</t>
  </si>
  <si>
    <t xml:space="preserve">Unless voted for in January or March - Church project </t>
  </si>
  <si>
    <t>Website initial set up</t>
  </si>
  <si>
    <t>Defibrillator and phone box purchase</t>
  </si>
  <si>
    <t>Total amount of cheques to clear at bank</t>
  </si>
  <si>
    <t>Predicted spend to year end</t>
  </si>
  <si>
    <t>Total amount of reserve money remaining</t>
  </si>
  <si>
    <t>Allocation of reserve monies</t>
  </si>
  <si>
    <t>Budget allocation</t>
  </si>
  <si>
    <t>MVAS</t>
  </si>
  <si>
    <t>Playground resurface</t>
  </si>
  <si>
    <t>Playground equipment</t>
  </si>
  <si>
    <t>Other adhoc</t>
  </si>
  <si>
    <t>Balance per bank statement as at 31st March 2022</t>
  </si>
  <si>
    <t>Total amount of unpresented cheques 31.03.22</t>
  </si>
  <si>
    <t>The net bank balance reconciles to the Cash Book (receipts and payments account) for the period 01.04.21 – 31.03.22</t>
  </si>
  <si>
    <t>Add: Receipts 01.04.21 - 31.03.22</t>
  </si>
  <si>
    <t>Less: Payments 01.04.21 - 31.03.22</t>
  </si>
  <si>
    <t>RESERVES to date</t>
  </si>
  <si>
    <t>Bank Rec Apr 22</t>
  </si>
  <si>
    <t>14.04.22</t>
  </si>
  <si>
    <t>Peter Brookes</t>
  </si>
  <si>
    <t>Payroll Services</t>
  </si>
  <si>
    <t>Ecommune</t>
  </si>
  <si>
    <t>Website hosting and clerks email</t>
  </si>
  <si>
    <t>LRALC</t>
  </si>
  <si>
    <t>LRALC and NALC Membership</t>
  </si>
  <si>
    <t>T.Cox</t>
  </si>
  <si>
    <t>Clerks salary - April 2022</t>
  </si>
  <si>
    <t>Balance per bank statement as at 9th April 2022</t>
  </si>
  <si>
    <t>29.04.22</t>
  </si>
  <si>
    <t>Blaby DC</t>
  </si>
  <si>
    <t>First Precept payment</t>
  </si>
  <si>
    <t>Bank Rec May 22</t>
  </si>
  <si>
    <t xml:space="preserve">Balance per bank statement as of 31st May 2022                                      </t>
  </si>
  <si>
    <t>Total amount of unpresented cheques 31.05.22</t>
  </si>
  <si>
    <t>The net bank balance reconciles to the Cash Book(receipts and payments account for the period 01.04.22-31.05.22</t>
  </si>
  <si>
    <t>Opening balance 01.04.22</t>
  </si>
  <si>
    <t>Add: Receipts 01.04.22 - 31.05.22</t>
  </si>
  <si>
    <t>Less: Payments 01.04.22 - 31.05.22</t>
  </si>
  <si>
    <t>14.06.22</t>
  </si>
  <si>
    <t>Blaby District Council</t>
  </si>
  <si>
    <t>Bin services 2022</t>
  </si>
  <si>
    <t>Playground Inspection Tng - A.Collins</t>
  </si>
  <si>
    <t>Clerks salary - May 2022</t>
  </si>
  <si>
    <t>Arthur Gallagher Ltd</t>
  </si>
  <si>
    <t>Insurance 2022</t>
  </si>
  <si>
    <t>Kilby Primary School</t>
  </si>
  <si>
    <t>Meeting room hire x 2</t>
  </si>
  <si>
    <t>Cancelled - incorrect spelling</t>
  </si>
  <si>
    <t>T.Moore</t>
  </si>
  <si>
    <t>Grass cutting services x 5</t>
  </si>
  <si>
    <t>I.Jones (Woodland Trust)</t>
  </si>
  <si>
    <t>Jubilee leaflets</t>
  </si>
  <si>
    <t>Bank Rec June 22</t>
  </si>
  <si>
    <t xml:space="preserve">Balance per bank statement as of 30th June 2022                                     </t>
  </si>
  <si>
    <t>Total amount of unpresented cheques 30.06.22</t>
  </si>
  <si>
    <t>The net bank balance reconciles to the Cash Book(receipts and payments account for the period 01.04.22-30.06.22</t>
  </si>
  <si>
    <t>Add: Receipts 01.04.22 - 30.06.22</t>
  </si>
  <si>
    <t>Less: Payments 01.04.22 - 30.06.22</t>
  </si>
  <si>
    <t>20.07.22</t>
  </si>
  <si>
    <t>Clerks salary June 2022</t>
  </si>
  <si>
    <t>Stationery sundries - stamps</t>
  </si>
  <si>
    <t>Bank Rec Jul 22</t>
  </si>
  <si>
    <t xml:space="preserve">Balance per bank statement as of 31st July 2022                                      </t>
  </si>
  <si>
    <t>Total amount of unpresented cheques 31.07.22</t>
  </si>
  <si>
    <t>The net bank balance reconciles to the Cash Book(receipts and payments account for the period 01.04.22-31.07.22</t>
  </si>
  <si>
    <t>Add: Receipts 01.04.22 - 31.07.22</t>
  </si>
  <si>
    <t>Less: Payments 01.04.22 - 31.07.22</t>
  </si>
  <si>
    <t>11.08.22</t>
  </si>
  <si>
    <t>Grass cutting services , x 5, planters and arbor</t>
  </si>
  <si>
    <t>Clerks Salary July 2022</t>
  </si>
  <si>
    <t>Bank Rec Aug 22</t>
  </si>
  <si>
    <t xml:space="preserve">Balance per bank statement as of 31st August 2022                                     </t>
  </si>
  <si>
    <t>Total amount of unpresented cheques 31.08.22</t>
  </si>
  <si>
    <t>The net bank balance reconciles to the Cash Book(receipts and payments account for the period 01.04.22-31.08.22</t>
  </si>
  <si>
    <t>Add: Receipts 01.04.22 - 31.08.22</t>
  </si>
  <si>
    <t>Less: Payments 01.04.22 - 31.08.22</t>
  </si>
  <si>
    <t>Grass cutting x 2 (13th and 22nd July)</t>
  </si>
  <si>
    <t>23.09.22</t>
  </si>
  <si>
    <t>Clerks salary August 2022</t>
  </si>
  <si>
    <t>Bank Rec Sep 22</t>
  </si>
  <si>
    <t>Balance per bank statement as at 30th September 2022</t>
  </si>
  <si>
    <t>Total amount of unpresented cheques 30.09.22</t>
  </si>
  <si>
    <t>The net bank balance reconciles to the Cash Book (receipts and payments account) for the period 01.04.22 – 31.08.22</t>
  </si>
  <si>
    <t>Opening Balance 01.04.22</t>
  </si>
  <si>
    <t>Add: Receipts 01.04.22 - 30.09.22</t>
  </si>
  <si>
    <t>Less: Payments 01.04.22 - 30.09.22</t>
  </si>
  <si>
    <t>05.10.22</t>
  </si>
  <si>
    <t>The Play Inspection Co.</t>
  </si>
  <si>
    <t xml:space="preserve">Playground Inspection </t>
  </si>
  <si>
    <t>Clerks salary September 2022</t>
  </si>
  <si>
    <t>11.10.22</t>
  </si>
  <si>
    <t>Kilby C of E Primary</t>
  </si>
  <si>
    <t>Room hire 11.10.22</t>
  </si>
  <si>
    <t>16.08.22</t>
  </si>
  <si>
    <t>Second Precept payment</t>
  </si>
  <si>
    <t>Bank Rec Oct 22</t>
  </si>
  <si>
    <t>Balance per bank statement as at 31st October 2022</t>
  </si>
  <si>
    <t>Total amount of unpresented cheques 31.10.22</t>
  </si>
  <si>
    <t>The net bank balance reconciles to the Cash Book (receipts and payments account) for the period 01.04.22– 31.10.22</t>
  </si>
  <si>
    <t>Add: Receipts 01.04.22 - 31.10.22</t>
  </si>
  <si>
    <t>Less: Payments 01.04.22 - 31.10.22</t>
  </si>
  <si>
    <t>14.11.22</t>
  </si>
  <si>
    <t>Clerks salary October 2022</t>
  </si>
  <si>
    <t>17.11.22</t>
  </si>
  <si>
    <t>Budget 2023/2024</t>
  </si>
  <si>
    <t>Draft budget 2023/2024</t>
  </si>
  <si>
    <t>Actual 2022/2023 (Live)</t>
  </si>
  <si>
    <t>Bank Rec Nov 22</t>
  </si>
  <si>
    <t>Balance per bank statement as at 30th November 2022</t>
  </si>
  <si>
    <t>The net bank balance reconciles to the Cash Book (receipts and payments account) for the period 01.04.22 – 30.11.22</t>
  </si>
  <si>
    <t>Add: Receipts 01.04.22 - 30.11.22</t>
  </si>
  <si>
    <t>Less: Payments 01.04.22 - 30.11.22</t>
  </si>
  <si>
    <t>Bank balance 31.12.22</t>
  </si>
  <si>
    <t>07.12.22</t>
  </si>
  <si>
    <t>Clerks November 2022 salary</t>
  </si>
  <si>
    <t>Meeting room hire Dec 2022</t>
  </si>
  <si>
    <t>Bank Rec Dec 22</t>
  </si>
  <si>
    <t>Balance per bank statement as at 31st December 2022</t>
  </si>
  <si>
    <t>Total amount of unpresented cheques 31.12.22</t>
  </si>
  <si>
    <t>above excludes VAT</t>
  </si>
  <si>
    <t>Bank Rec Jan 23</t>
  </si>
  <si>
    <t>Balance per bank statement as at 31st January 2023</t>
  </si>
  <si>
    <t>Total amount of unpresented cheques 31.01.23</t>
  </si>
  <si>
    <t>The net bank balance reconciles to the Cash Book (receipts and payments account) for the period 01.04.22– 31.01.23</t>
  </si>
  <si>
    <t>Add: Receipts 01.04.22 - 31.1.23</t>
  </si>
  <si>
    <t>Less: Payments 01.04.22- 31.1.23</t>
  </si>
  <si>
    <t>13.01.23</t>
  </si>
  <si>
    <t>HMRC Vtr</t>
  </si>
  <si>
    <t>VAT return</t>
  </si>
  <si>
    <t>10.01.23</t>
  </si>
  <si>
    <t>Meeting room hire Jan 2022</t>
  </si>
  <si>
    <t>Clerks salary Dec 22</t>
  </si>
  <si>
    <t>Bank Rec Feb 23</t>
  </si>
  <si>
    <t>Balance per bank statement as at 28th February 2023</t>
  </si>
  <si>
    <t>Total amount of unpresented cheques 28.02.23</t>
  </si>
  <si>
    <t>The net bank balance reconciles to the Cash Book (receipts and payments account) for the period 01.04.22 – 28.02.23</t>
  </si>
  <si>
    <t>Less: Payments 01.04.22 - 28.02.23</t>
  </si>
  <si>
    <t>03.02.23</t>
  </si>
  <si>
    <t>Clerks salary Jan 23</t>
  </si>
  <si>
    <t>14.03.23</t>
  </si>
  <si>
    <t>Meeting room hire March 2023</t>
  </si>
  <si>
    <t>Clerks salary Feb 2023</t>
  </si>
  <si>
    <t>Audit Services 2022/2023</t>
  </si>
  <si>
    <t>ICO</t>
  </si>
  <si>
    <t>GDPR renewal</t>
  </si>
  <si>
    <t>Misc- admin items</t>
  </si>
  <si>
    <t>Bank Rec Mar 23</t>
  </si>
  <si>
    <t>Balance per bank statement as at 31st March 2023</t>
  </si>
  <si>
    <t>Total amount of unpresented cheques 31.03.23</t>
  </si>
  <si>
    <t>Add: Receipts 01.04.22 - 28.02.23</t>
  </si>
  <si>
    <t>The net bank balance reconciles to the Cash Book (receipts and payments account) for the period 01.04.22 – 31.03.23</t>
  </si>
  <si>
    <t>Add: Receipts 01.04.22 - 31.03.23</t>
  </si>
  <si>
    <t>Add: Receipts 01.04.22 - 31.12.22</t>
  </si>
  <si>
    <t>Less: Payments 01.04.22 - 31.12.22</t>
  </si>
  <si>
    <t>The net bank balance reconciles to the Cash Book (receipts and payments account) for the period 01.04.22 – 31.12.22</t>
  </si>
  <si>
    <t>The net bank balance reconciles to the Cash Book (receipts and payments account) for the period 01.04.22 – 30.04.22</t>
  </si>
  <si>
    <t>Total amount of unpresented cheques 30.04.22</t>
  </si>
  <si>
    <t>Add:  Receipts 01.04.22– 30.04.22</t>
  </si>
  <si>
    <t>Less:  Payments 01.04.22 – 30.04.22</t>
  </si>
  <si>
    <t>Less payments 01.04.22 - 31.03.23</t>
  </si>
  <si>
    <t>Grass cutting  x 3</t>
  </si>
  <si>
    <t>Grass cutting x 5</t>
  </si>
  <si>
    <t>31.03.22</t>
  </si>
  <si>
    <t xml:space="preserve">Clerks Salary including back pay </t>
  </si>
  <si>
    <t>**</t>
  </si>
  <si>
    <t>** Amount carried over from 2021/2022</t>
  </si>
  <si>
    <t>not presented at the bank</t>
  </si>
  <si>
    <t>Added to cashbook 17.4.23 through the Auditor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</si>
</sst>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7" formatCode="&quot;£&quot;#,##0.00;\-&quot;£&quot;#,##0.00"/>
    <numFmt numFmtId="8" formatCode="&quot;£&quot;#,##0.00;[Red]\-&quot;£&quot;#,##0.0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£-809]#,##0.00;[Red]&quot;-&quot;[$£-809]#,##0.00"/>
    <numFmt numFmtId="165" formatCode="[$£-809]#,##0.00"/>
    <numFmt numFmtId="166" formatCode="[$£-809]#,##0.00;[Red][$£-809]#,##0.00"/>
    <numFmt numFmtId="167" formatCode="&quot;£&quot;#,##0.00"/>
    <numFmt numFmtId="168" formatCode="#,##0.0000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Liberation Sans"/>
      <family val="2"/>
    </font>
    <font>
      <b/>
      <sz val="11"/>
      <color rgb="FF000000"/>
      <name val="Liberation Sans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</font>
    <font>
      <b/>
      <sz val="11"/>
      <color rgb="FFFF0000"/>
      <name val="Liberation Sans"/>
      <family val="2"/>
    </font>
    <font>
      <sz val="11"/>
      <color rgb="FF000000"/>
      <name val="Calibri"/>
      <family val="2"/>
      <charset val="1"/>
    </font>
    <font>
      <sz val="14"/>
      <color rgb="FFFF0000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Liberation Sans"/>
      <family val="2"/>
    </font>
    <font>
      <b/>
      <sz val="14"/>
      <color rgb="FF000000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0070C0"/>
      <name val="Liberation Sans"/>
      <family val="2"/>
    </font>
    <font>
      <b/>
      <sz val="11"/>
      <color rgb="FF0070C0"/>
      <name val="Liberation Sans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rgb="FF000000"/>
      <name val="Liberation Sans"/>
      <family val="2"/>
    </font>
    <font>
      <b/>
      <sz val="14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i/>
      <sz val="11"/>
      <color rgb="FF000000"/>
      <name val="Calibri"/>
      <family val="2"/>
      <charset val="1"/>
    </font>
    <font>
      <b/>
      <i/>
      <sz val="11"/>
      <color rgb="FF000000"/>
      <name val="Calibri"/>
      <family val="2"/>
      <charset val="1"/>
    </font>
    <font>
      <b/>
      <sz val="11"/>
      <color rgb="FF000000"/>
      <name val="Liberation Sans"/>
    </font>
  </fonts>
  <fills count="14">
    <fill>
      <patternFill patternType="none"/>
    </fill>
    <fill>
      <patternFill patternType="gray125"/>
    </fill>
    <fill>
      <patternFill patternType="solid">
        <fgColor rgb="FFB2B2B2"/>
        <bgColor rgb="FFB2B2B2"/>
      </patternFill>
    </fill>
    <fill>
      <patternFill patternType="solid">
        <fgColor rgb="FFFFFFFF"/>
        <bgColor rgb="FFFFFFFF"/>
      </patternFill>
    </fill>
    <fill>
      <patternFill patternType="solid">
        <fgColor rgb="FF999999"/>
        <bgColor rgb="FF99999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B2B2B2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82">
    <xf numFmtId="0" fontId="0" fillId="0" borderId="0" xfId="0"/>
    <xf numFmtId="164" fontId="2" fillId="2" borderId="1" xfId="2" applyNumberFormat="1" applyFill="1" applyBorder="1"/>
    <xf numFmtId="0" fontId="2" fillId="0" borderId="0" xfId="2"/>
    <xf numFmtId="164" fontId="2" fillId="0" borderId="0" xfId="2" applyNumberFormat="1"/>
    <xf numFmtId="165" fontId="2" fillId="0" borderId="0" xfId="2" applyNumberFormat="1"/>
    <xf numFmtId="164" fontId="2" fillId="0" borderId="1" xfId="2" applyNumberFormat="1" applyBorder="1"/>
    <xf numFmtId="166" fontId="2" fillId="0" borderId="1" xfId="2" applyNumberFormat="1" applyBorder="1"/>
    <xf numFmtId="0" fontId="2" fillId="0" borderId="2" xfId="2" applyBorder="1"/>
    <xf numFmtId="0" fontId="2" fillId="0" borderId="3" xfId="2" applyBorder="1"/>
    <xf numFmtId="0" fontId="4" fillId="4" borderId="0" xfId="2" applyFont="1" applyFill="1"/>
    <xf numFmtId="0" fontId="4" fillId="0" borderId="0" xfId="2" applyFont="1"/>
    <xf numFmtId="165" fontId="5" fillId="0" borderId="4" xfId="2" applyNumberFormat="1" applyFont="1" applyBorder="1"/>
    <xf numFmtId="0" fontId="4" fillId="0" borderId="0" xfId="2" applyFont="1" applyAlignment="1">
      <alignment horizontal="right"/>
    </xf>
    <xf numFmtId="164" fontId="4" fillId="0" borderId="0" xfId="2" applyNumberFormat="1" applyFont="1" applyAlignment="1">
      <alignment horizontal="right"/>
    </xf>
    <xf numFmtId="165" fontId="5" fillId="0" borderId="4" xfId="2" applyNumberFormat="1" applyFont="1" applyBorder="1" applyAlignment="1">
      <alignment horizontal="right"/>
    </xf>
    <xf numFmtId="164" fontId="4" fillId="0" borderId="0" xfId="2" applyNumberFormat="1" applyFont="1"/>
    <xf numFmtId="165" fontId="5" fillId="0" borderId="0" xfId="2" applyNumberFormat="1" applyFont="1" applyAlignment="1">
      <alignment horizontal="right"/>
    </xf>
    <xf numFmtId="165" fontId="5" fillId="0" borderId="0" xfId="2" applyNumberFormat="1" applyFont="1"/>
    <xf numFmtId="0" fontId="6" fillId="0" borderId="0" xfId="2" applyFont="1"/>
    <xf numFmtId="164" fontId="4" fillId="2" borderId="0" xfId="2" applyNumberFormat="1" applyFont="1" applyFill="1"/>
    <xf numFmtId="165" fontId="5" fillId="0" borderId="5" xfId="2" applyNumberFormat="1" applyFont="1" applyBorder="1"/>
    <xf numFmtId="0" fontId="5" fillId="0" borderId="6" xfId="2" applyFont="1" applyBorder="1"/>
    <xf numFmtId="0" fontId="4" fillId="0" borderId="6" xfId="2" applyFont="1" applyBorder="1"/>
    <xf numFmtId="165" fontId="5" fillId="0" borderId="6" xfId="2" applyNumberFormat="1" applyFont="1" applyBorder="1"/>
    <xf numFmtId="0" fontId="5" fillId="0" borderId="0" xfId="2" applyFont="1"/>
    <xf numFmtId="165" fontId="4" fillId="0" borderId="0" xfId="2" applyNumberFormat="1" applyFont="1"/>
    <xf numFmtId="0" fontId="2" fillId="6" borderId="0" xfId="2" applyFill="1"/>
    <xf numFmtId="0" fontId="7" fillId="6" borderId="0" xfId="2" applyFont="1" applyFill="1"/>
    <xf numFmtId="0" fontId="11" fillId="6" borderId="0" xfId="2" applyFont="1" applyFill="1"/>
    <xf numFmtId="0" fontId="2" fillId="7" borderId="0" xfId="2" applyFill="1"/>
    <xf numFmtId="0" fontId="6" fillId="0" borderId="2" xfId="2" applyFont="1" applyBorder="1" applyAlignment="1">
      <alignment horizontal="center" vertical="center" wrapText="1"/>
    </xf>
    <xf numFmtId="0" fontId="6" fillId="0" borderId="2" xfId="2" applyFont="1" applyBorder="1"/>
    <xf numFmtId="0" fontId="6" fillId="5" borderId="2" xfId="2" applyFont="1" applyFill="1" applyBorder="1" applyAlignment="1">
      <alignment horizontal="center" vertical="center" wrapText="1"/>
    </xf>
    <xf numFmtId="0" fontId="5" fillId="0" borderId="2" xfId="2" applyFont="1" applyBorder="1"/>
    <xf numFmtId="0" fontId="6" fillId="5" borderId="2" xfId="2" applyFont="1" applyFill="1" applyBorder="1" applyAlignment="1">
      <alignment horizontal="center" wrapText="1"/>
    </xf>
    <xf numFmtId="0" fontId="6" fillId="0" borderId="2" xfId="2" applyFont="1" applyBorder="1" applyAlignment="1">
      <alignment horizontal="center" wrapText="1"/>
    </xf>
    <xf numFmtId="0" fontId="7" fillId="0" borderId="2" xfId="2" applyFont="1" applyBorder="1"/>
    <xf numFmtId="3" fontId="7" fillId="5" borderId="2" xfId="1" applyNumberFormat="1" applyFont="1" applyFill="1" applyBorder="1" applyAlignment="1" applyProtection="1"/>
    <xf numFmtId="3" fontId="7" fillId="0" borderId="2" xfId="1" applyNumberFormat="1" applyFont="1" applyBorder="1" applyAlignment="1" applyProtection="1"/>
    <xf numFmtId="0" fontId="7" fillId="5" borderId="2" xfId="2" applyFont="1" applyFill="1" applyBorder="1"/>
    <xf numFmtId="0" fontId="9" fillId="0" borderId="2" xfId="2" applyFont="1" applyBorder="1"/>
    <xf numFmtId="0" fontId="6" fillId="0" borderId="8" xfId="2" applyFont="1" applyBorder="1"/>
    <xf numFmtId="3" fontId="7" fillId="5" borderId="8" xfId="1" applyNumberFormat="1" applyFont="1" applyFill="1" applyBorder="1" applyAlignment="1" applyProtection="1"/>
    <xf numFmtId="3" fontId="7" fillId="0" borderId="8" xfId="1" applyNumberFormat="1" applyFont="1" applyBorder="1" applyAlignment="1" applyProtection="1"/>
    <xf numFmtId="0" fontId="6" fillId="0" borderId="7" xfId="2" applyFont="1" applyBorder="1"/>
    <xf numFmtId="3" fontId="6" fillId="5" borderId="7" xfId="1" applyNumberFormat="1" applyFont="1" applyFill="1" applyBorder="1" applyAlignment="1" applyProtection="1"/>
    <xf numFmtId="3" fontId="6" fillId="0" borderId="7" xfId="1" applyNumberFormat="1" applyFont="1" applyBorder="1" applyAlignment="1" applyProtection="1"/>
    <xf numFmtId="0" fontId="7" fillId="0" borderId="8" xfId="2" applyFont="1" applyBorder="1"/>
    <xf numFmtId="0" fontId="7" fillId="5" borderId="7" xfId="2" applyFont="1" applyFill="1" applyBorder="1"/>
    <xf numFmtId="0" fontId="7" fillId="0" borderId="7" xfId="2" applyFont="1" applyBorder="1"/>
    <xf numFmtId="0" fontId="7" fillId="5" borderId="8" xfId="2" applyFont="1" applyFill="1" applyBorder="1"/>
    <xf numFmtId="165" fontId="12" fillId="0" borderId="0" xfId="2" applyNumberFormat="1" applyFont="1"/>
    <xf numFmtId="0" fontId="2" fillId="2" borderId="3" xfId="2" applyFill="1" applyBorder="1"/>
    <xf numFmtId="0" fontId="2" fillId="2" borderId="9" xfId="2" applyFill="1" applyBorder="1"/>
    <xf numFmtId="0" fontId="2" fillId="0" borderId="9" xfId="2" applyBorder="1"/>
    <xf numFmtId="164" fontId="2" fillId="2" borderId="2" xfId="2" applyNumberFormat="1" applyFill="1" applyBorder="1"/>
    <xf numFmtId="0" fontId="2" fillId="2" borderId="2" xfId="2" applyFill="1" applyBorder="1"/>
    <xf numFmtId="164" fontId="2" fillId="7" borderId="0" xfId="2" applyNumberFormat="1" applyFill="1"/>
    <xf numFmtId="167" fontId="6" fillId="0" borderId="2" xfId="2" applyNumberFormat="1" applyFont="1" applyBorder="1" applyAlignment="1">
      <alignment horizontal="center" vertical="center" wrapText="1"/>
    </xf>
    <xf numFmtId="167" fontId="6" fillId="0" borderId="2" xfId="2" applyNumberFormat="1" applyFont="1" applyBorder="1" applyAlignment="1">
      <alignment horizontal="center" wrapText="1"/>
    </xf>
    <xf numFmtId="167" fontId="7" fillId="0" borderId="2" xfId="1" applyNumberFormat="1" applyFont="1" applyBorder="1" applyAlignment="1" applyProtection="1"/>
    <xf numFmtId="167" fontId="7" fillId="0" borderId="2" xfId="2" applyNumberFormat="1" applyFont="1" applyBorder="1"/>
    <xf numFmtId="167" fontId="7" fillId="0" borderId="8" xfId="1" applyNumberFormat="1" applyFont="1" applyBorder="1" applyAlignment="1" applyProtection="1"/>
    <xf numFmtId="167" fontId="6" fillId="0" borderId="7" xfId="1" applyNumberFormat="1" applyFont="1" applyBorder="1" applyAlignment="1" applyProtection="1"/>
    <xf numFmtId="167" fontId="7" fillId="0" borderId="7" xfId="2" applyNumberFormat="1" applyFont="1" applyBorder="1"/>
    <xf numFmtId="167" fontId="7" fillId="0" borderId="8" xfId="2" applyNumberFormat="1" applyFont="1" applyBorder="1"/>
    <xf numFmtId="167" fontId="2" fillId="0" borderId="0" xfId="2" applyNumberFormat="1"/>
    <xf numFmtId="167" fontId="6" fillId="7" borderId="2" xfId="2" applyNumberFormat="1" applyFont="1" applyFill="1" applyBorder="1" applyAlignment="1">
      <alignment horizontal="center" vertical="center" wrapText="1"/>
    </xf>
    <xf numFmtId="167" fontId="6" fillId="7" borderId="2" xfId="2" applyNumberFormat="1" applyFont="1" applyFill="1" applyBorder="1" applyAlignment="1">
      <alignment horizontal="center" wrapText="1"/>
    </xf>
    <xf numFmtId="167" fontId="7" fillId="7" borderId="2" xfId="1" applyNumberFormat="1" applyFont="1" applyFill="1" applyBorder="1" applyAlignment="1" applyProtection="1"/>
    <xf numFmtId="167" fontId="7" fillId="7" borderId="2" xfId="2" applyNumberFormat="1" applyFont="1" applyFill="1" applyBorder="1"/>
    <xf numFmtId="167" fontId="8" fillId="7" borderId="2" xfId="2" applyNumberFormat="1" applyFont="1" applyFill="1" applyBorder="1"/>
    <xf numFmtId="167" fontId="8" fillId="7" borderId="8" xfId="2" applyNumberFormat="1" applyFont="1" applyFill="1" applyBorder="1"/>
    <xf numFmtId="167" fontId="7" fillId="7" borderId="8" xfId="1" applyNumberFormat="1" applyFont="1" applyFill="1" applyBorder="1" applyAlignment="1" applyProtection="1"/>
    <xf numFmtId="167" fontId="6" fillId="7" borderId="7" xfId="1" applyNumberFormat="1" applyFont="1" applyFill="1" applyBorder="1" applyAlignment="1" applyProtection="1"/>
    <xf numFmtId="167" fontId="7" fillId="7" borderId="7" xfId="2" applyNumberFormat="1" applyFont="1" applyFill="1" applyBorder="1"/>
    <xf numFmtId="167" fontId="7" fillId="7" borderId="8" xfId="2" applyNumberFormat="1" applyFont="1" applyFill="1" applyBorder="1"/>
    <xf numFmtId="167" fontId="2" fillId="7" borderId="0" xfId="2" applyNumberFormat="1" applyFill="1"/>
    <xf numFmtId="167" fontId="10" fillId="0" borderId="0" xfId="2" applyNumberFormat="1" applyFont="1" applyAlignment="1">
      <alignment horizontal="center"/>
    </xf>
    <xf numFmtId="164" fontId="2" fillId="2" borderId="3" xfId="2" applyNumberFormat="1" applyFill="1" applyBorder="1"/>
    <xf numFmtId="167" fontId="14" fillId="0" borderId="0" xfId="2" applyNumberFormat="1" applyFont="1"/>
    <xf numFmtId="8" fontId="4" fillId="0" borderId="0" xfId="2" applyNumberFormat="1" applyFont="1"/>
    <xf numFmtId="165" fontId="5" fillId="0" borderId="14" xfId="2" applyNumberFormat="1" applyFont="1" applyBorder="1"/>
    <xf numFmtId="167" fontId="13" fillId="0" borderId="10" xfId="2" applyNumberFormat="1" applyFont="1" applyBorder="1" applyAlignment="1">
      <alignment horizontal="center" vertical="center" wrapText="1"/>
    </xf>
    <xf numFmtId="167" fontId="16" fillId="0" borderId="10" xfId="2" applyNumberFormat="1" applyFont="1" applyBorder="1" applyAlignment="1">
      <alignment horizontal="center" wrapText="1"/>
    </xf>
    <xf numFmtId="167" fontId="17" fillId="0" borderId="10" xfId="1" applyNumberFormat="1" applyFont="1" applyBorder="1" applyAlignment="1" applyProtection="1"/>
    <xf numFmtId="167" fontId="17" fillId="0" borderId="10" xfId="2" applyNumberFormat="1" applyFont="1" applyBorder="1"/>
    <xf numFmtId="167" fontId="17" fillId="0" borderId="12" xfId="1" applyNumberFormat="1" applyFont="1" applyBorder="1" applyAlignment="1" applyProtection="1"/>
    <xf numFmtId="167" fontId="16" fillId="0" borderId="13" xfId="1" applyNumberFormat="1" applyFont="1" applyBorder="1" applyAlignment="1" applyProtection="1"/>
    <xf numFmtId="167" fontId="17" fillId="0" borderId="13" xfId="2" applyNumberFormat="1" applyFont="1" applyBorder="1"/>
    <xf numFmtId="167" fontId="17" fillId="0" borderId="12" xfId="2" applyNumberFormat="1" applyFont="1" applyBorder="1"/>
    <xf numFmtId="167" fontId="16" fillId="0" borderId="15" xfId="1" applyNumberFormat="1" applyFont="1" applyBorder="1" applyAlignment="1" applyProtection="1"/>
    <xf numFmtId="0" fontId="6" fillId="0" borderId="16" xfId="2" applyFont="1" applyBorder="1"/>
    <xf numFmtId="3" fontId="6" fillId="5" borderId="17" xfId="1" applyNumberFormat="1" applyFont="1" applyFill="1" applyBorder="1" applyAlignment="1" applyProtection="1"/>
    <xf numFmtId="167" fontId="6" fillId="7" borderId="18" xfId="1" applyNumberFormat="1" applyFont="1" applyFill="1" applyBorder="1" applyAlignment="1" applyProtection="1"/>
    <xf numFmtId="167" fontId="6" fillId="0" borderId="17" xfId="1" applyNumberFormat="1" applyFont="1" applyBorder="1" applyAlignment="1" applyProtection="1"/>
    <xf numFmtId="167" fontId="6" fillId="7" borderId="17" xfId="1" applyNumberFormat="1" applyFont="1" applyFill="1" applyBorder="1" applyAlignment="1" applyProtection="1"/>
    <xf numFmtId="3" fontId="6" fillId="0" borderId="17" xfId="1" applyNumberFormat="1" applyFont="1" applyBorder="1" applyAlignment="1" applyProtection="1"/>
    <xf numFmtId="167" fontId="16" fillId="0" borderId="19" xfId="1" applyNumberFormat="1" applyFont="1" applyBorder="1" applyAlignment="1" applyProtection="1"/>
    <xf numFmtId="3" fontId="7" fillId="5" borderId="17" xfId="1" applyNumberFormat="1" applyFont="1" applyFill="1" applyBorder="1" applyAlignment="1" applyProtection="1"/>
    <xf numFmtId="167" fontId="7" fillId="7" borderId="17" xfId="1" applyNumberFormat="1" applyFont="1" applyFill="1" applyBorder="1" applyAlignment="1" applyProtection="1"/>
    <xf numFmtId="167" fontId="7" fillId="0" borderId="17" xfId="1" applyNumberFormat="1" applyFont="1" applyFill="1" applyBorder="1" applyAlignment="1" applyProtection="1"/>
    <xf numFmtId="3" fontId="7" fillId="0" borderId="17" xfId="1" applyNumberFormat="1" applyFont="1" applyFill="1" applyBorder="1" applyAlignment="1" applyProtection="1"/>
    <xf numFmtId="167" fontId="16" fillId="0" borderId="19" xfId="1" applyNumberFormat="1" applyFont="1" applyFill="1" applyBorder="1" applyAlignment="1" applyProtection="1"/>
    <xf numFmtId="0" fontId="6" fillId="5" borderId="7" xfId="2" applyFont="1" applyFill="1" applyBorder="1"/>
    <xf numFmtId="167" fontId="6" fillId="7" borderId="7" xfId="2" applyNumberFormat="1" applyFont="1" applyFill="1" applyBorder="1"/>
    <xf numFmtId="167" fontId="6" fillId="0" borderId="7" xfId="2" applyNumberFormat="1" applyFont="1" applyBorder="1"/>
    <xf numFmtId="167" fontId="16" fillId="0" borderId="13" xfId="2" applyNumberFormat="1" applyFont="1" applyBorder="1"/>
    <xf numFmtId="167" fontId="7" fillId="0" borderId="17" xfId="1" applyNumberFormat="1" applyFont="1" applyBorder="1" applyAlignment="1" applyProtection="1"/>
    <xf numFmtId="3" fontId="7" fillId="0" borderId="17" xfId="1" applyNumberFormat="1" applyFont="1" applyBorder="1" applyAlignment="1" applyProtection="1"/>
    <xf numFmtId="0" fontId="6" fillId="0" borderId="20" xfId="2" applyFont="1" applyBorder="1"/>
    <xf numFmtId="3" fontId="6" fillId="5" borderId="20" xfId="1" applyNumberFormat="1" applyFont="1" applyFill="1" applyBorder="1" applyAlignment="1" applyProtection="1"/>
    <xf numFmtId="167" fontId="6" fillId="7" borderId="20" xfId="1" applyNumberFormat="1" applyFont="1" applyFill="1" applyBorder="1" applyAlignment="1" applyProtection="1"/>
    <xf numFmtId="167" fontId="6" fillId="0" borderId="20" xfId="1" applyNumberFormat="1" applyFont="1" applyBorder="1" applyAlignment="1" applyProtection="1"/>
    <xf numFmtId="3" fontId="6" fillId="0" borderId="20" xfId="1" applyNumberFormat="1" applyFont="1" applyBorder="1" applyAlignment="1" applyProtection="1"/>
    <xf numFmtId="167" fontId="16" fillId="0" borderId="17" xfId="1" applyNumberFormat="1" applyFont="1" applyBorder="1" applyAlignment="1" applyProtection="1"/>
    <xf numFmtId="0" fontId="2" fillId="2" borderId="21" xfId="2" applyFill="1" applyBorder="1"/>
    <xf numFmtId="0" fontId="2" fillId="2" borderId="8" xfId="2" applyFill="1" applyBorder="1"/>
    <xf numFmtId="0" fontId="2" fillId="2" borderId="22" xfId="2" applyFill="1" applyBorder="1" applyAlignment="1">
      <alignment horizontal="center"/>
    </xf>
    <xf numFmtId="0" fontId="2" fillId="2" borderId="23" xfId="2" applyFill="1" applyBorder="1"/>
    <xf numFmtId="164" fontId="2" fillId="2" borderId="22" xfId="2" applyNumberFormat="1" applyFill="1" applyBorder="1"/>
    <xf numFmtId="167" fontId="0" fillId="7" borderId="0" xfId="0" applyNumberFormat="1" applyFill="1"/>
    <xf numFmtId="7" fontId="18" fillId="8" borderId="2" xfId="2" applyNumberFormat="1" applyFont="1" applyFill="1" applyBorder="1" applyAlignment="1">
      <alignment horizontal="center"/>
    </xf>
    <xf numFmtId="7" fontId="19" fillId="8" borderId="2" xfId="2" applyNumberFormat="1" applyFont="1" applyFill="1" applyBorder="1" applyAlignment="1">
      <alignment horizontal="center"/>
    </xf>
    <xf numFmtId="7" fontId="18" fillId="7" borderId="0" xfId="2" applyNumberFormat="1" applyFont="1" applyFill="1" applyAlignment="1">
      <alignment horizontal="center"/>
    </xf>
    <xf numFmtId="0" fontId="2" fillId="3" borderId="2" xfId="2" applyFill="1" applyBorder="1"/>
    <xf numFmtId="0" fontId="2" fillId="2" borderId="2" xfId="2" applyFill="1" applyBorder="1" applyAlignment="1">
      <alignment horizontal="center"/>
    </xf>
    <xf numFmtId="0" fontId="23" fillId="0" borderId="0" xfId="0" applyFont="1"/>
    <xf numFmtId="4" fontId="0" fillId="0" borderId="0" xfId="0" applyNumberFormat="1"/>
    <xf numFmtId="7" fontId="0" fillId="0" borderId="0" xfId="0" applyNumberFormat="1"/>
    <xf numFmtId="44" fontId="0" fillId="0" borderId="0" xfId="0" applyNumberFormat="1" applyAlignment="1">
      <alignment horizontal="center"/>
    </xf>
    <xf numFmtId="167" fontId="6" fillId="0" borderId="0" xfId="0" applyNumberFormat="1" applyFont="1" applyAlignment="1">
      <alignment horizont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7" fontId="6" fillId="0" borderId="0" xfId="0" applyNumberFormat="1" applyFont="1" applyAlignment="1">
      <alignment horizontal="center" vertical="center"/>
    </xf>
    <xf numFmtId="44" fontId="6" fillId="0" borderId="0" xfId="0" applyNumberFormat="1" applyFont="1" applyAlignment="1">
      <alignment horizontal="center" vertical="center"/>
    </xf>
    <xf numFmtId="167" fontId="6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center"/>
    </xf>
    <xf numFmtId="7" fontId="0" fillId="0" borderId="0" xfId="0" applyNumberFormat="1" applyAlignment="1">
      <alignment horizontal="center"/>
    </xf>
    <xf numFmtId="0" fontId="24" fillId="0" borderId="0" xfId="0" applyFont="1"/>
    <xf numFmtId="3" fontId="0" fillId="0" borderId="0" xfId="0" applyNumberFormat="1"/>
    <xf numFmtId="4" fontId="6" fillId="0" borderId="0" xfId="0" applyNumberFormat="1" applyFont="1"/>
    <xf numFmtId="3" fontId="0" fillId="0" borderId="24" xfId="0" applyNumberFormat="1" applyBorder="1"/>
    <xf numFmtId="4" fontId="0" fillId="0" borderId="24" xfId="0" applyNumberFormat="1" applyBorder="1"/>
    <xf numFmtId="3" fontId="24" fillId="0" borderId="0" xfId="0" applyNumberFormat="1" applyFont="1"/>
    <xf numFmtId="167" fontId="7" fillId="0" borderId="0" xfId="0" applyNumberFormat="1" applyFont="1" applyAlignment="1">
      <alignment horizontal="right"/>
    </xf>
    <xf numFmtId="3" fontId="0" fillId="0" borderId="25" xfId="0" applyNumberFormat="1" applyBorder="1"/>
    <xf numFmtId="3" fontId="24" fillId="0" borderId="26" xfId="0" applyNumberFormat="1" applyFont="1" applyBorder="1"/>
    <xf numFmtId="0" fontId="7" fillId="0" borderId="2" xfId="0" applyFont="1" applyBorder="1"/>
    <xf numFmtId="3" fontId="0" fillId="0" borderId="2" xfId="0" applyNumberFormat="1" applyBorder="1"/>
    <xf numFmtId="3" fontId="0" fillId="6" borderId="2" xfId="0" applyNumberFormat="1" applyFill="1" applyBorder="1"/>
    <xf numFmtId="0" fontId="0" fillId="0" borderId="2" xfId="0" applyBorder="1"/>
    <xf numFmtId="0" fontId="24" fillId="0" borderId="2" xfId="0" applyFont="1" applyBorder="1"/>
    <xf numFmtId="3" fontId="24" fillId="0" borderId="2" xfId="0" applyNumberFormat="1" applyFont="1" applyBorder="1"/>
    <xf numFmtId="4" fontId="24" fillId="0" borderId="0" xfId="0" applyNumberFormat="1" applyFont="1"/>
    <xf numFmtId="7" fontId="24" fillId="0" borderId="0" xfId="0" applyNumberFormat="1" applyFont="1"/>
    <xf numFmtId="44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6" fillId="9" borderId="0" xfId="0" applyFont="1" applyFill="1" applyAlignment="1">
      <alignment horizontal="center"/>
    </xf>
    <xf numFmtId="4" fontId="0" fillId="9" borderId="0" xfId="0" applyNumberFormat="1" applyFill="1"/>
    <xf numFmtId="4" fontId="24" fillId="0" borderId="25" xfId="0" applyNumberFormat="1" applyFont="1" applyBorder="1"/>
    <xf numFmtId="4" fontId="24" fillId="9" borderId="0" xfId="0" applyNumberFormat="1" applyFont="1" applyFill="1"/>
    <xf numFmtId="10" fontId="24" fillId="0" borderId="0" xfId="0" applyNumberFormat="1" applyFont="1"/>
    <xf numFmtId="10" fontId="0" fillId="9" borderId="0" xfId="0" applyNumberFormat="1" applyFill="1"/>
    <xf numFmtId="10" fontId="0" fillId="0" borderId="0" xfId="0" applyNumberFormat="1"/>
    <xf numFmtId="168" fontId="0" fillId="0" borderId="2" xfId="0" applyNumberFormat="1" applyBorder="1"/>
    <xf numFmtId="168" fontId="0" fillId="0" borderId="0" xfId="0" applyNumberFormat="1"/>
    <xf numFmtId="8" fontId="0" fillId="0" borderId="0" xfId="0" applyNumberFormat="1"/>
    <xf numFmtId="0" fontId="25" fillId="0" borderId="2" xfId="0" applyFont="1" applyBorder="1"/>
    <xf numFmtId="0" fontId="26" fillId="0" borderId="2" xfId="0" applyFont="1" applyBorder="1"/>
    <xf numFmtId="0" fontId="25" fillId="0" borderId="0" xfId="0" applyFont="1"/>
    <xf numFmtId="0" fontId="11" fillId="0" borderId="0" xfId="0" applyFont="1" applyAlignment="1">
      <alignment horizontal="center"/>
    </xf>
    <xf numFmtId="2" fontId="0" fillId="0" borderId="0" xfId="0" applyNumberFormat="1"/>
    <xf numFmtId="3" fontId="11" fillId="0" borderId="0" xfId="1" applyNumberFormat="1" applyFont="1" applyBorder="1" applyAlignment="1" applyProtection="1"/>
    <xf numFmtId="3" fontId="11" fillId="0" borderId="0" xfId="1" applyNumberFormat="1" applyFont="1" applyFill="1" applyBorder="1" applyAlignment="1" applyProtection="1"/>
    <xf numFmtId="3" fontId="0" fillId="0" borderId="0" xfId="1" applyNumberFormat="1" applyFont="1" applyFill="1" applyBorder="1" applyAlignment="1" applyProtection="1"/>
    <xf numFmtId="3" fontId="11" fillId="0" borderId="14" xfId="1" applyNumberFormat="1" applyFont="1" applyBorder="1" applyAlignment="1" applyProtection="1"/>
    <xf numFmtId="3" fontId="11" fillId="0" borderId="14" xfId="1" applyNumberFormat="1" applyFont="1" applyFill="1" applyBorder="1" applyAlignment="1" applyProtection="1"/>
    <xf numFmtId="3" fontId="11" fillId="0" borderId="25" xfId="1" applyNumberFormat="1" applyFont="1" applyBorder="1" applyAlignment="1" applyProtection="1"/>
    <xf numFmtId="3" fontId="24" fillId="0" borderId="14" xfId="1" applyNumberFormat="1" applyFont="1" applyBorder="1" applyAlignment="1" applyProtection="1"/>
    <xf numFmtId="3" fontId="24" fillId="0" borderId="14" xfId="1" applyNumberFormat="1" applyFont="1" applyFill="1" applyBorder="1" applyAlignment="1" applyProtection="1"/>
    <xf numFmtId="3" fontId="24" fillId="0" borderId="0" xfId="1" applyNumberFormat="1" applyFont="1" applyFill="1" applyBorder="1" applyAlignment="1" applyProtection="1"/>
    <xf numFmtId="4" fontId="24" fillId="0" borderId="0" xfId="0" applyNumberFormat="1" applyFont="1" applyAlignment="1">
      <alignment horizontal="center"/>
    </xf>
    <xf numFmtId="3" fontId="24" fillId="0" borderId="0" xfId="1" applyNumberFormat="1" applyFont="1" applyBorder="1" applyAlignment="1" applyProtection="1"/>
    <xf numFmtId="3" fontId="11" fillId="0" borderId="24" xfId="1" applyNumberFormat="1" applyFont="1" applyBorder="1" applyAlignment="1" applyProtection="1"/>
    <xf numFmtId="3" fontId="11" fillId="0" borderId="25" xfId="1" applyNumberFormat="1" applyFont="1" applyFill="1" applyBorder="1" applyAlignment="1" applyProtection="1"/>
    <xf numFmtId="7" fontId="6" fillId="0" borderId="0" xfId="0" applyNumberFormat="1" applyFont="1"/>
    <xf numFmtId="3" fontId="24" fillId="0" borderId="26" xfId="1" applyNumberFormat="1" applyFont="1" applyBorder="1" applyAlignment="1" applyProtection="1"/>
    <xf numFmtId="3" fontId="24" fillId="0" borderId="26" xfId="1" applyNumberFormat="1" applyFont="1" applyFill="1" applyBorder="1" applyAlignment="1" applyProtection="1"/>
    <xf numFmtId="3" fontId="7" fillId="0" borderId="0" xfId="1" applyNumberFormat="1" applyFont="1" applyFill="1" applyBorder="1" applyAlignment="1" applyProtection="1"/>
    <xf numFmtId="4" fontId="0" fillId="7" borderId="0" xfId="0" applyNumberFormat="1" applyFill="1"/>
    <xf numFmtId="167" fontId="0" fillId="0" borderId="2" xfId="0" applyNumberFormat="1" applyBorder="1"/>
    <xf numFmtId="167" fontId="7" fillId="0" borderId="0" xfId="0" applyNumberFormat="1" applyFont="1" applyAlignment="1">
      <alignment horizontal="center"/>
    </xf>
    <xf numFmtId="3" fontId="11" fillId="0" borderId="24" xfId="1" applyNumberFormat="1" applyFont="1" applyFill="1" applyBorder="1" applyAlignment="1" applyProtection="1"/>
    <xf numFmtId="4" fontId="11" fillId="7" borderId="24" xfId="1" applyNumberFormat="1" applyFont="1" applyFill="1" applyBorder="1" applyAlignment="1" applyProtection="1"/>
    <xf numFmtId="167" fontId="6" fillId="0" borderId="25" xfId="0" applyNumberFormat="1" applyFont="1" applyBorder="1" applyAlignment="1">
      <alignment horizontal="center"/>
    </xf>
    <xf numFmtId="4" fontId="0" fillId="7" borderId="0" xfId="1" applyNumberFormat="1" applyFont="1" applyFill="1" applyBorder="1" applyAlignment="1" applyProtection="1"/>
    <xf numFmtId="4" fontId="11" fillId="10" borderId="0" xfId="1" applyNumberFormat="1" applyFont="1" applyFill="1" applyBorder="1" applyAlignment="1" applyProtection="1"/>
    <xf numFmtId="4" fontId="11" fillId="7" borderId="0" xfId="1" applyNumberFormat="1" applyFont="1" applyFill="1" applyBorder="1" applyAlignment="1" applyProtection="1"/>
    <xf numFmtId="4" fontId="11" fillId="9" borderId="0" xfId="1" applyNumberFormat="1" applyFont="1" applyFill="1" applyBorder="1" applyAlignment="1" applyProtection="1"/>
    <xf numFmtId="4" fontId="0" fillId="10" borderId="0" xfId="0" applyNumberFormat="1" applyFill="1"/>
    <xf numFmtId="0" fontId="0" fillId="7" borderId="0" xfId="0" applyFill="1"/>
    <xf numFmtId="3" fontId="11" fillId="7" borderId="0" xfId="1" applyNumberFormat="1" applyFont="1" applyFill="1" applyBorder="1" applyAlignment="1" applyProtection="1"/>
    <xf numFmtId="4" fontId="0" fillId="10" borderId="24" xfId="0" applyNumberFormat="1" applyFill="1" applyBorder="1"/>
    <xf numFmtId="4" fontId="24" fillId="10" borderId="14" xfId="0" applyNumberFormat="1" applyFont="1" applyFill="1" applyBorder="1"/>
    <xf numFmtId="7" fontId="24" fillId="9" borderId="0" xfId="0" applyNumberFormat="1" applyFont="1" applyFill="1"/>
    <xf numFmtId="167" fontId="6" fillId="0" borderId="14" xfId="0" applyNumberFormat="1" applyFont="1" applyBorder="1" applyAlignment="1">
      <alignment horizontal="center"/>
    </xf>
    <xf numFmtId="4" fontId="0" fillId="0" borderId="14" xfId="0" applyNumberFormat="1" applyBorder="1"/>
    <xf numFmtId="3" fontId="24" fillId="0" borderId="27" xfId="1" applyNumberFormat="1" applyFont="1" applyFill="1" applyBorder="1" applyAlignment="1" applyProtection="1"/>
    <xf numFmtId="4" fontId="24" fillId="0" borderId="27" xfId="1" applyNumberFormat="1" applyFont="1" applyFill="1" applyBorder="1" applyAlignment="1" applyProtection="1"/>
    <xf numFmtId="4" fontId="0" fillId="0" borderId="27" xfId="0" applyNumberFormat="1" applyBorder="1"/>
    <xf numFmtId="167" fontId="6" fillId="0" borderId="26" xfId="0" applyNumberFormat="1" applyFont="1" applyBorder="1" applyAlignment="1">
      <alignment horizontal="center"/>
    </xf>
    <xf numFmtId="0" fontId="6" fillId="0" borderId="0" xfId="0" applyFont="1"/>
    <xf numFmtId="4" fontId="6" fillId="0" borderId="2" xfId="0" applyNumberFormat="1" applyFont="1" applyBorder="1"/>
    <xf numFmtId="44" fontId="6" fillId="0" borderId="2" xfId="0" applyNumberFormat="1" applyFont="1" applyBorder="1" applyAlignment="1">
      <alignment horizontal="center"/>
    </xf>
    <xf numFmtId="167" fontId="6" fillId="0" borderId="2" xfId="0" applyNumberFormat="1" applyFont="1" applyBorder="1" applyAlignment="1">
      <alignment horizontal="center"/>
    </xf>
    <xf numFmtId="4" fontId="0" fillId="0" borderId="2" xfId="0" applyNumberFormat="1" applyBorder="1"/>
    <xf numFmtId="44" fontId="0" fillId="0" borderId="2" xfId="0" applyNumberFormat="1" applyBorder="1" applyAlignment="1">
      <alignment horizontal="center"/>
    </xf>
    <xf numFmtId="7" fontId="0" fillId="0" borderId="2" xfId="0" applyNumberFormat="1" applyBorder="1"/>
    <xf numFmtId="167" fontId="13" fillId="7" borderId="2" xfId="0" applyNumberFormat="1" applyFont="1" applyFill="1" applyBorder="1"/>
    <xf numFmtId="167" fontId="13" fillId="7" borderId="2" xfId="0" applyNumberFormat="1" applyFont="1" applyFill="1" applyBorder="1" applyAlignment="1">
      <alignment horizontal="center"/>
    </xf>
    <xf numFmtId="167" fontId="17" fillId="7" borderId="2" xfId="1" applyNumberFormat="1" applyFont="1" applyFill="1" applyBorder="1" applyAlignment="1" applyProtection="1"/>
    <xf numFmtId="167" fontId="0" fillId="7" borderId="2" xfId="0" applyNumberFormat="1" applyFill="1" applyBorder="1"/>
    <xf numFmtId="44" fontId="27" fillId="0" borderId="0" xfId="2" applyNumberFormat="1" applyFont="1" applyAlignment="1">
      <alignment horizontal="center"/>
    </xf>
    <xf numFmtId="44" fontId="27" fillId="8" borderId="28" xfId="2" applyNumberFormat="1" applyFont="1" applyFill="1" applyBorder="1" applyAlignment="1">
      <alignment horizontal="center"/>
    </xf>
    <xf numFmtId="44" fontId="27" fillId="0" borderId="28" xfId="2" applyNumberFormat="1" applyFont="1" applyBorder="1" applyAlignment="1">
      <alignment horizontal="center"/>
    </xf>
    <xf numFmtId="0" fontId="4" fillId="4" borderId="0" xfId="2" applyFont="1" applyFill="1" applyAlignment="1">
      <alignment horizontal="center"/>
    </xf>
    <xf numFmtId="0" fontId="2" fillId="0" borderId="2" xfId="2" applyBorder="1" applyAlignment="1">
      <alignment horizontal="center"/>
    </xf>
    <xf numFmtId="164" fontId="2" fillId="0" borderId="2" xfId="2" applyNumberFormat="1" applyBorder="1"/>
    <xf numFmtId="0" fontId="2" fillId="8" borderId="2" xfId="2" applyFill="1" applyBorder="1"/>
    <xf numFmtId="0" fontId="2" fillId="8" borderId="2" xfId="2" applyFill="1" applyBorder="1" applyAlignment="1">
      <alignment horizontal="center"/>
    </xf>
    <xf numFmtId="164" fontId="2" fillId="8" borderId="2" xfId="2" applyNumberFormat="1" applyFill="1" applyBorder="1"/>
    <xf numFmtId="167" fontId="13" fillId="11" borderId="2" xfId="0" applyNumberFormat="1" applyFont="1" applyFill="1" applyBorder="1"/>
    <xf numFmtId="167" fontId="13" fillId="11" borderId="2" xfId="0" applyNumberFormat="1" applyFont="1" applyFill="1" applyBorder="1" applyAlignment="1">
      <alignment horizontal="center"/>
    </xf>
    <xf numFmtId="167" fontId="0" fillId="11" borderId="2" xfId="0" applyNumberFormat="1" applyFill="1" applyBorder="1"/>
    <xf numFmtId="167" fontId="7" fillId="11" borderId="2" xfId="1" applyNumberFormat="1" applyFont="1" applyFill="1" applyBorder="1" applyAlignment="1" applyProtection="1"/>
    <xf numFmtId="44" fontId="2" fillId="0" borderId="0" xfId="2" applyNumberFormat="1"/>
    <xf numFmtId="44" fontId="2" fillId="12" borderId="2" xfId="2" applyNumberFormat="1" applyFill="1" applyBorder="1"/>
    <xf numFmtId="44" fontId="27" fillId="12" borderId="2" xfId="2" applyNumberFormat="1" applyFont="1" applyFill="1" applyBorder="1"/>
    <xf numFmtId="167" fontId="0" fillId="0" borderId="0" xfId="0" applyNumberFormat="1"/>
    <xf numFmtId="167" fontId="13" fillId="0" borderId="0" xfId="0" applyNumberFormat="1" applyFont="1"/>
    <xf numFmtId="167" fontId="8" fillId="12" borderId="2" xfId="2" applyNumberFormat="1" applyFont="1" applyFill="1" applyBorder="1"/>
    <xf numFmtId="165" fontId="6" fillId="0" borderId="11" xfId="2" applyNumberFormat="1" applyFont="1" applyBorder="1" applyAlignment="1">
      <alignment horizontal="center"/>
    </xf>
    <xf numFmtId="0" fontId="0" fillId="0" borderId="15" xfId="0" applyBorder="1"/>
    <xf numFmtId="0" fontId="0" fillId="0" borderId="29" xfId="0" applyBorder="1"/>
    <xf numFmtId="0" fontId="0" fillId="0" borderId="13" xfId="0" applyBorder="1"/>
    <xf numFmtId="0" fontId="0" fillId="0" borderId="24" xfId="0" applyBorder="1"/>
    <xf numFmtId="0" fontId="0" fillId="0" borderId="30" xfId="0" applyBorder="1"/>
    <xf numFmtId="167" fontId="13" fillId="0" borderId="0" xfId="0" applyNumberFormat="1" applyFont="1" applyAlignment="1">
      <alignment horizontal="center"/>
    </xf>
    <xf numFmtId="0" fontId="2" fillId="7" borderId="2" xfId="2" applyFill="1" applyBorder="1"/>
    <xf numFmtId="0" fontId="2" fillId="7" borderId="2" xfId="2" applyFill="1" applyBorder="1" applyAlignment="1">
      <alignment horizontal="center"/>
    </xf>
    <xf numFmtId="164" fontId="2" fillId="7" borderId="2" xfId="2" applyNumberFormat="1" applyFill="1" applyBorder="1"/>
    <xf numFmtId="0" fontId="2" fillId="13" borderId="0" xfId="2" applyFill="1"/>
    <xf numFmtId="164" fontId="2" fillId="13" borderId="0" xfId="2" applyNumberFormat="1" applyFill="1"/>
    <xf numFmtId="0" fontId="2" fillId="0" borderId="10" xfId="2" applyBorder="1"/>
    <xf numFmtId="0" fontId="2" fillId="0" borderId="11" xfId="2" applyBorder="1"/>
    <xf numFmtId="0" fontId="2" fillId="2" borderId="2" xfId="2" applyFill="1" applyBorder="1"/>
    <xf numFmtId="0" fontId="2" fillId="0" borderId="2" xfId="2" applyBorder="1"/>
    <xf numFmtId="0" fontId="2" fillId="0" borderId="10" xfId="2" applyBorder="1" applyAlignment="1">
      <alignment horizontal="left"/>
    </xf>
    <xf numFmtId="0" fontId="2" fillId="0" borderId="11" xfId="2" applyBorder="1" applyAlignment="1">
      <alignment horizontal="left"/>
    </xf>
    <xf numFmtId="0" fontId="3" fillId="0" borderId="0" xfId="2" applyFont="1" applyAlignment="1">
      <alignment horizontal="center"/>
    </xf>
    <xf numFmtId="0" fontId="15" fillId="0" borderId="0" xfId="2" applyFont="1" applyAlignment="1">
      <alignment horizontal="center"/>
    </xf>
    <xf numFmtId="0" fontId="22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4" fontId="0" fillId="0" borderId="10" xfId="0" applyNumberFormat="1" applyBorder="1" applyAlignment="1">
      <alignment horizontal="left"/>
    </xf>
    <xf numFmtId="4" fontId="0" fillId="0" borderId="14" xfId="0" applyNumberFormat="1" applyBorder="1" applyAlignment="1">
      <alignment horizontal="left"/>
    </xf>
    <xf numFmtId="4" fontId="0" fillId="0" borderId="11" xfId="0" applyNumberFormat="1" applyBorder="1" applyAlignment="1">
      <alignment horizontal="left"/>
    </xf>
    <xf numFmtId="4" fontId="6" fillId="0" borderId="10" xfId="0" applyNumberFormat="1" applyFont="1" applyBorder="1" applyAlignment="1">
      <alignment horizontal="center"/>
    </xf>
    <xf numFmtId="4" fontId="6" fillId="0" borderId="14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6" fillId="0" borderId="2" xfId="0" applyNumberFormat="1" applyFon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6" fillId="0" borderId="10" xfId="0" applyNumberFormat="1" applyFont="1" applyBorder="1" applyAlignment="1">
      <alignment horizontal="left"/>
    </xf>
    <xf numFmtId="4" fontId="6" fillId="0" borderId="14" xfId="0" applyNumberFormat="1" applyFont="1" applyBorder="1" applyAlignment="1">
      <alignment horizontal="left"/>
    </xf>
    <xf numFmtId="4" fontId="6" fillId="0" borderId="11" xfId="0" applyNumberFormat="1" applyFont="1" applyBorder="1" applyAlignment="1">
      <alignment horizontal="left"/>
    </xf>
    <xf numFmtId="4" fontId="7" fillId="0" borderId="10" xfId="0" applyNumberFormat="1" applyFont="1" applyBorder="1" applyAlignment="1">
      <alignment horizontal="left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1">
    <dxf>
      <font>
        <b/>
        <i val="0"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5</xdr:row>
      <xdr:rowOff>9720</xdr:rowOff>
    </xdr:from>
    <xdr:to>
      <xdr:col>11</xdr:col>
      <xdr:colOff>183960</xdr:colOff>
      <xdr:row>6</xdr:row>
      <xdr:rowOff>67680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FF4E0101-F73A-4C60-B79C-A17C1EC9DA80}"/>
            </a:ext>
          </a:extLst>
        </xdr:cNvPr>
        <xdr:cNvSpPr/>
      </xdr:nvSpPr>
      <xdr:spPr>
        <a:xfrm>
          <a:off x="10487025" y="1581345"/>
          <a:ext cx="183960" cy="2484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oneCellAnchor>
    <xdr:from>
      <xdr:col>12</xdr:col>
      <xdr:colOff>0</xdr:colOff>
      <xdr:row>5</xdr:row>
      <xdr:rowOff>9720</xdr:rowOff>
    </xdr:from>
    <xdr:ext cx="183960" cy="248460"/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id="{7120EAE0-25A9-4066-8402-26DC605C033B}"/>
            </a:ext>
          </a:extLst>
        </xdr:cNvPr>
        <xdr:cNvSpPr/>
      </xdr:nvSpPr>
      <xdr:spPr>
        <a:xfrm>
          <a:off x="13230225" y="1581345"/>
          <a:ext cx="183960" cy="2484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lerk\AppData\Roaming\Microsoft\Excel\Practice%20(version%20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SH_BOOK_30_4_18"/>
      <sheetName val="BANK_REC_30_4_18"/>
      <sheetName val="CASH_BOOK_31_05_18"/>
      <sheetName val="BANK_REC_31_05_18"/>
      <sheetName val="CASH_BOOK_30_06_18"/>
      <sheetName val="BANK_REC_30_6_18"/>
      <sheetName val="CASH_BOOK_31_7_18"/>
      <sheetName val="BANK_REC_31_7_18"/>
      <sheetName val="CASH_BOOK_31-8-18"/>
      <sheetName val="BANK_REC_31-8-18"/>
      <sheetName val="CASH_BOOK_30-9-18"/>
      <sheetName val="BANK_REC_28_09_18"/>
      <sheetName val="Cash book and budget 31.10.18"/>
      <sheetName val="Bank rec 31.10.18"/>
      <sheetName val="Cash book and budget 30.11.18"/>
      <sheetName val="Bank rec 30.11.18"/>
      <sheetName val="Cash book and budget 31.12.18"/>
      <sheetName val="Bank rec 31.12.18"/>
      <sheetName val="Cash book and budget 31.01.19"/>
      <sheetName val="Bank rec 31.01.19"/>
      <sheetName val="Bank Rec 28.02.19"/>
      <sheetName val="Bank Rec 31.03.19"/>
      <sheetName val="Cash Book until Financial End"/>
      <sheetName val="Bank Rec Master"/>
      <sheetName val="Budget to date"/>
      <sheetName val="Drop Dow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6"/>
  <sheetViews>
    <sheetView topLeftCell="A10" zoomScale="73" zoomScaleNormal="73" workbookViewId="0">
      <selection sqref="A1:I57"/>
    </sheetView>
  </sheetViews>
  <sheetFormatPr defaultRowHeight="14.25"/>
  <cols>
    <col min="1" max="1" width="11.28515625" style="2" customWidth="1"/>
    <col min="2" max="2" width="55.85546875" style="2" bestFit="1" customWidth="1"/>
    <col min="3" max="3" width="14.42578125" style="2" customWidth="1"/>
    <col min="4" max="4" width="52.28515625" style="2" bestFit="1" customWidth="1"/>
    <col min="5" max="5" width="47.140625" style="2" bestFit="1" customWidth="1"/>
    <col min="6" max="6" width="47.28515625" style="2" bestFit="1" customWidth="1"/>
    <col min="7" max="7" width="10.7109375" style="2" bestFit="1" customWidth="1"/>
    <col min="8" max="8" width="13" style="2" customWidth="1"/>
    <col min="9" max="9" width="9.140625" style="2"/>
    <col min="10" max="10" width="10.140625" style="2" bestFit="1" customWidth="1"/>
    <col min="11" max="16384" width="9.140625" style="2"/>
  </cols>
  <sheetData>
    <row r="1" spans="1:13">
      <c r="A1" s="52" t="s">
        <v>0</v>
      </c>
      <c r="B1" s="259" t="s">
        <v>1</v>
      </c>
      <c r="C1" s="259"/>
      <c r="D1" s="55" t="s">
        <v>2</v>
      </c>
      <c r="E1" s="53" t="s">
        <v>3</v>
      </c>
      <c r="F1" s="1" t="s">
        <v>4</v>
      </c>
      <c r="G1" s="1" t="s">
        <v>5</v>
      </c>
      <c r="H1" s="1" t="s">
        <v>6</v>
      </c>
      <c r="J1" s="3"/>
      <c r="K1" s="3"/>
      <c r="L1" s="3"/>
      <c r="M1" s="3"/>
    </row>
    <row r="2" spans="1:13">
      <c r="A2" s="8" t="s">
        <v>168</v>
      </c>
      <c r="B2" s="260" t="s">
        <v>169</v>
      </c>
      <c r="C2" s="260"/>
      <c r="D2" s="7" t="s">
        <v>7</v>
      </c>
      <c r="E2" s="54" t="s">
        <v>170</v>
      </c>
      <c r="F2" s="4">
        <v>4245</v>
      </c>
      <c r="G2" s="5"/>
      <c r="H2" s="4">
        <v>4245</v>
      </c>
      <c r="J2" s="3"/>
      <c r="K2" s="3"/>
      <c r="L2" s="3"/>
      <c r="M2" s="3"/>
    </row>
    <row r="3" spans="1:13">
      <c r="A3" s="8" t="s">
        <v>233</v>
      </c>
      <c r="B3" s="260" t="s">
        <v>169</v>
      </c>
      <c r="C3" s="260"/>
      <c r="D3" s="7" t="s">
        <v>7</v>
      </c>
      <c r="E3" s="54" t="s">
        <v>234</v>
      </c>
      <c r="F3" s="5">
        <v>4245</v>
      </c>
      <c r="G3" s="5"/>
      <c r="H3" s="6">
        <f>SUM(H2+F3)</f>
        <v>8490</v>
      </c>
      <c r="J3" s="3"/>
      <c r="K3" s="3"/>
      <c r="L3" s="3"/>
      <c r="M3" s="3"/>
    </row>
    <row r="4" spans="1:13">
      <c r="A4" s="8" t="s">
        <v>266</v>
      </c>
      <c r="B4" s="261" t="s">
        <v>267</v>
      </c>
      <c r="C4" s="262"/>
      <c r="D4" s="7" t="s">
        <v>54</v>
      </c>
      <c r="E4" s="54" t="s">
        <v>268</v>
      </c>
      <c r="F4" s="5">
        <v>139.6</v>
      </c>
      <c r="G4" s="5"/>
      <c r="H4" s="6">
        <f>SUM(H3+F4)</f>
        <v>8629.6</v>
      </c>
      <c r="J4" s="3"/>
      <c r="K4" s="3"/>
      <c r="L4" s="3"/>
      <c r="M4" s="3"/>
    </row>
    <row r="5" spans="1:13">
      <c r="A5" s="8"/>
      <c r="B5" s="261"/>
      <c r="C5" s="262"/>
      <c r="D5" s="7"/>
      <c r="E5" s="54"/>
      <c r="F5" s="5"/>
      <c r="G5" s="5"/>
      <c r="H5" s="6"/>
      <c r="J5" s="3"/>
      <c r="K5" s="3"/>
      <c r="L5" s="3"/>
      <c r="M5" s="3"/>
    </row>
    <row r="6" spans="1:13">
      <c r="A6" s="8"/>
      <c r="B6" s="260"/>
      <c r="C6" s="260"/>
      <c r="D6" s="7"/>
      <c r="E6" s="54"/>
      <c r="F6" s="5"/>
      <c r="G6" s="5"/>
      <c r="H6" s="5"/>
      <c r="J6" s="3"/>
      <c r="K6" s="3"/>
      <c r="L6" s="3"/>
      <c r="M6" s="3"/>
    </row>
    <row r="7" spans="1:13">
      <c r="A7" s="8"/>
      <c r="B7" s="257"/>
      <c r="C7" s="258"/>
      <c r="D7" s="7"/>
      <c r="E7" s="53"/>
      <c r="F7" s="1"/>
      <c r="G7" s="1"/>
      <c r="H7" s="1"/>
      <c r="J7" s="3"/>
      <c r="K7" s="3"/>
      <c r="L7" s="3"/>
      <c r="M7" s="3"/>
    </row>
    <row r="8" spans="1:13">
      <c r="A8" s="8"/>
      <c r="B8" s="257"/>
      <c r="C8" s="258"/>
      <c r="D8" s="7"/>
      <c r="E8" s="54"/>
      <c r="F8" s="5"/>
      <c r="G8" s="5"/>
      <c r="H8" s="5"/>
      <c r="J8" s="3"/>
      <c r="K8" s="3"/>
      <c r="L8" s="3"/>
      <c r="M8" s="3"/>
    </row>
    <row r="9" spans="1:13">
      <c r="A9" s="8"/>
      <c r="B9" s="257"/>
      <c r="C9" s="258"/>
      <c r="D9" s="7"/>
      <c r="E9" s="54"/>
      <c r="F9" s="5"/>
      <c r="G9" s="5"/>
      <c r="H9" s="5"/>
      <c r="J9" s="3"/>
      <c r="K9" s="3"/>
      <c r="L9" s="3"/>
      <c r="M9" s="3"/>
    </row>
    <row r="10" spans="1:13">
      <c r="A10" s="52" t="s">
        <v>9</v>
      </c>
      <c r="B10" s="56"/>
      <c r="C10" s="56"/>
      <c r="D10" s="56"/>
      <c r="E10" s="53"/>
      <c r="F10" s="1"/>
      <c r="G10" s="1"/>
      <c r="H10" s="79"/>
      <c r="J10" s="3"/>
      <c r="K10" s="3"/>
      <c r="L10" s="3"/>
      <c r="M10" s="3"/>
    </row>
    <row r="11" spans="1:13">
      <c r="A11" s="116" t="s">
        <v>0</v>
      </c>
      <c r="B11" s="117" t="s">
        <v>10</v>
      </c>
      <c r="C11" s="118" t="s">
        <v>13</v>
      </c>
      <c r="D11" s="117"/>
      <c r="E11" s="119" t="s">
        <v>3</v>
      </c>
      <c r="F11" s="120" t="s">
        <v>11</v>
      </c>
      <c r="G11" s="120" t="s">
        <v>12</v>
      </c>
      <c r="H11" s="120" t="s">
        <v>6</v>
      </c>
      <c r="J11" s="3"/>
      <c r="K11" s="3"/>
      <c r="L11" s="3"/>
      <c r="M11" s="3"/>
    </row>
    <row r="12" spans="1:13" s="29" customFormat="1">
      <c r="A12" s="252" t="s">
        <v>302</v>
      </c>
      <c r="B12" s="252" t="s">
        <v>165</v>
      </c>
      <c r="C12" s="253">
        <v>728</v>
      </c>
      <c r="D12" s="252" t="s">
        <v>16</v>
      </c>
      <c r="E12" s="252" t="s">
        <v>303</v>
      </c>
      <c r="F12" s="254">
        <v>340.42</v>
      </c>
      <c r="G12" s="254">
        <v>0</v>
      </c>
      <c r="H12" s="254">
        <v>340.42</v>
      </c>
      <c r="I12" s="29" t="s">
        <v>304</v>
      </c>
      <c r="J12" s="57"/>
      <c r="K12" s="57"/>
      <c r="L12" s="57"/>
      <c r="M12" s="57"/>
    </row>
    <row r="13" spans="1:13">
      <c r="A13" s="232" t="s">
        <v>158</v>
      </c>
      <c r="B13" s="232" t="s">
        <v>159</v>
      </c>
      <c r="C13" s="233">
        <v>729</v>
      </c>
      <c r="D13" s="232" t="s">
        <v>18</v>
      </c>
      <c r="E13" s="232" t="s">
        <v>160</v>
      </c>
      <c r="F13" s="234">
        <v>60</v>
      </c>
      <c r="G13" s="234">
        <v>0</v>
      </c>
      <c r="H13" s="234">
        <v>60</v>
      </c>
      <c r="J13" s="3"/>
      <c r="K13" s="3"/>
      <c r="L13" s="3"/>
      <c r="M13" s="3"/>
    </row>
    <row r="14" spans="1:13">
      <c r="A14" s="232" t="s">
        <v>158</v>
      </c>
      <c r="B14" s="232" t="s">
        <v>161</v>
      </c>
      <c r="C14" s="233">
        <v>730</v>
      </c>
      <c r="D14" s="232" t="s">
        <v>15</v>
      </c>
      <c r="E14" s="232" t="s">
        <v>162</v>
      </c>
      <c r="F14" s="234">
        <v>310</v>
      </c>
      <c r="G14" s="234">
        <v>62</v>
      </c>
      <c r="H14" s="234">
        <v>372</v>
      </c>
      <c r="J14" s="3"/>
      <c r="K14" s="3"/>
      <c r="L14" s="3"/>
      <c r="M14" s="3"/>
    </row>
    <row r="15" spans="1:13">
      <c r="A15" s="232" t="s">
        <v>158</v>
      </c>
      <c r="B15" s="232" t="s">
        <v>163</v>
      </c>
      <c r="C15" s="233">
        <v>731</v>
      </c>
      <c r="D15" s="232" t="s">
        <v>14</v>
      </c>
      <c r="E15" s="232" t="s">
        <v>164</v>
      </c>
      <c r="F15" s="234">
        <v>175.11</v>
      </c>
      <c r="G15" s="234">
        <v>0</v>
      </c>
      <c r="H15" s="234">
        <v>175.11</v>
      </c>
      <c r="J15" s="3"/>
      <c r="K15" s="3"/>
      <c r="L15" s="3"/>
      <c r="M15" s="3"/>
    </row>
    <row r="16" spans="1:13">
      <c r="A16" s="232" t="s">
        <v>158</v>
      </c>
      <c r="B16" s="232" t="s">
        <v>165</v>
      </c>
      <c r="C16" s="233">
        <v>732</v>
      </c>
      <c r="D16" s="232" t="s">
        <v>16</v>
      </c>
      <c r="E16" s="232" t="s">
        <v>166</v>
      </c>
      <c r="F16" s="234">
        <v>284.26</v>
      </c>
      <c r="G16" s="234">
        <v>0</v>
      </c>
      <c r="H16" s="234">
        <v>284.26</v>
      </c>
      <c r="J16" s="3"/>
      <c r="K16" s="3"/>
      <c r="L16" s="3"/>
      <c r="M16" s="3"/>
    </row>
    <row r="17" spans="1:13">
      <c r="A17" s="232" t="s">
        <v>178</v>
      </c>
      <c r="B17" s="232" t="s">
        <v>179</v>
      </c>
      <c r="C17" s="233">
        <v>733</v>
      </c>
      <c r="D17" s="232" t="s">
        <v>46</v>
      </c>
      <c r="E17" s="232" t="s">
        <v>180</v>
      </c>
      <c r="F17" s="234">
        <v>221</v>
      </c>
      <c r="G17" s="234">
        <v>44.2</v>
      </c>
      <c r="H17" s="234">
        <v>265.2</v>
      </c>
      <c r="J17" s="3"/>
      <c r="K17" s="3"/>
      <c r="L17" s="3"/>
      <c r="M17" s="3"/>
    </row>
    <row r="18" spans="1:13">
      <c r="A18" s="232" t="s">
        <v>178</v>
      </c>
      <c r="B18" s="232" t="s">
        <v>163</v>
      </c>
      <c r="C18" s="233">
        <v>734</v>
      </c>
      <c r="D18" s="232" t="s">
        <v>23</v>
      </c>
      <c r="E18" s="232" t="s">
        <v>181</v>
      </c>
      <c r="F18" s="234">
        <v>60</v>
      </c>
      <c r="G18" s="234">
        <v>0</v>
      </c>
      <c r="H18" s="234">
        <v>60</v>
      </c>
      <c r="J18" s="3"/>
      <c r="K18" s="3"/>
      <c r="L18" s="3"/>
      <c r="M18" s="3"/>
    </row>
    <row r="19" spans="1:13">
      <c r="A19" s="232" t="s">
        <v>178</v>
      </c>
      <c r="B19" s="232" t="s">
        <v>165</v>
      </c>
      <c r="C19" s="233">
        <v>735</v>
      </c>
      <c r="D19" s="232" t="s">
        <v>16</v>
      </c>
      <c r="E19" s="232" t="s">
        <v>182</v>
      </c>
      <c r="F19" s="234">
        <v>284.26</v>
      </c>
      <c r="G19" s="234">
        <v>0</v>
      </c>
      <c r="H19" s="234">
        <v>284.26</v>
      </c>
      <c r="J19" s="3"/>
      <c r="K19" s="3"/>
      <c r="L19" s="3"/>
      <c r="M19" s="3"/>
    </row>
    <row r="20" spans="1:13">
      <c r="A20" s="232" t="s">
        <v>178</v>
      </c>
      <c r="B20" s="232" t="s">
        <v>183</v>
      </c>
      <c r="C20" s="233">
        <v>736</v>
      </c>
      <c r="D20" s="232" t="s">
        <v>21</v>
      </c>
      <c r="E20" s="232" t="s">
        <v>184</v>
      </c>
      <c r="F20" s="234">
        <v>450.68</v>
      </c>
      <c r="G20" s="234">
        <v>48.08</v>
      </c>
      <c r="H20" s="234">
        <v>498.76</v>
      </c>
      <c r="J20" s="3"/>
      <c r="K20" s="3"/>
      <c r="L20" s="3"/>
      <c r="M20" s="3"/>
    </row>
    <row r="21" spans="1:13">
      <c r="A21" s="232" t="s">
        <v>178</v>
      </c>
      <c r="B21" s="232" t="s">
        <v>185</v>
      </c>
      <c r="C21" s="233">
        <v>737</v>
      </c>
      <c r="D21" s="232" t="s">
        <v>17</v>
      </c>
      <c r="E21" s="232" t="s">
        <v>186</v>
      </c>
      <c r="F21" s="234">
        <v>60</v>
      </c>
      <c r="G21" s="234">
        <v>0</v>
      </c>
      <c r="H21" s="234">
        <v>60</v>
      </c>
      <c r="J21" s="3"/>
      <c r="K21" s="3"/>
      <c r="L21" s="3"/>
      <c r="M21" s="3"/>
    </row>
    <row r="22" spans="1:13">
      <c r="A22" s="7"/>
      <c r="B22" s="7" t="s">
        <v>187</v>
      </c>
      <c r="C22" s="230">
        <v>738</v>
      </c>
      <c r="D22" s="7"/>
      <c r="E22" s="7"/>
      <c r="F22" s="231"/>
      <c r="G22" s="231"/>
      <c r="H22" s="231"/>
      <c r="J22" s="3"/>
      <c r="K22" s="3"/>
      <c r="L22" s="3"/>
      <c r="M22" s="3"/>
    </row>
    <row r="23" spans="1:13">
      <c r="A23" s="232" t="s">
        <v>178</v>
      </c>
      <c r="B23" s="232" t="s">
        <v>188</v>
      </c>
      <c r="C23" s="233">
        <v>739</v>
      </c>
      <c r="D23" s="232" t="s">
        <v>20</v>
      </c>
      <c r="E23" s="232" t="s">
        <v>189</v>
      </c>
      <c r="F23" s="234">
        <v>575</v>
      </c>
      <c r="G23" s="234">
        <v>115</v>
      </c>
      <c r="H23" s="234">
        <v>690</v>
      </c>
      <c r="J23" s="3"/>
      <c r="K23" s="3"/>
      <c r="L23" s="3"/>
      <c r="M23" s="3"/>
    </row>
    <row r="24" spans="1:13">
      <c r="A24" s="232" t="s">
        <v>178</v>
      </c>
      <c r="B24" s="232" t="s">
        <v>190</v>
      </c>
      <c r="C24" s="233">
        <v>740</v>
      </c>
      <c r="D24" s="232" t="s">
        <v>24</v>
      </c>
      <c r="E24" s="232" t="s">
        <v>191</v>
      </c>
      <c r="F24" s="234">
        <v>156</v>
      </c>
      <c r="G24" s="234">
        <v>0</v>
      </c>
      <c r="H24" s="234">
        <v>156</v>
      </c>
      <c r="J24" s="3"/>
      <c r="K24" s="3"/>
      <c r="L24" s="3"/>
      <c r="M24" s="3"/>
    </row>
    <row r="25" spans="1:13">
      <c r="A25" s="232" t="s">
        <v>198</v>
      </c>
      <c r="B25" s="232" t="s">
        <v>165</v>
      </c>
      <c r="C25" s="233">
        <v>741</v>
      </c>
      <c r="D25" s="232" t="s">
        <v>16</v>
      </c>
      <c r="E25" s="232" t="s">
        <v>199</v>
      </c>
      <c r="F25" s="234">
        <v>284.26</v>
      </c>
      <c r="G25" s="234">
        <v>0</v>
      </c>
      <c r="H25" s="234">
        <v>284.26</v>
      </c>
      <c r="J25" s="3"/>
      <c r="K25" s="3"/>
      <c r="L25" s="3"/>
      <c r="M25" s="3"/>
    </row>
    <row r="26" spans="1:13">
      <c r="A26" s="232" t="s">
        <v>198</v>
      </c>
      <c r="B26" s="232" t="s">
        <v>165</v>
      </c>
      <c r="C26" s="233">
        <v>742</v>
      </c>
      <c r="D26" s="232" t="s">
        <v>22</v>
      </c>
      <c r="E26" s="232" t="s">
        <v>200</v>
      </c>
      <c r="F26" s="234">
        <v>28</v>
      </c>
      <c r="G26" s="234">
        <v>0</v>
      </c>
      <c r="H26" s="234">
        <v>28</v>
      </c>
      <c r="J26" s="3"/>
      <c r="K26" s="3"/>
      <c r="L26" s="3"/>
      <c r="M26" s="3"/>
    </row>
    <row r="27" spans="1:13">
      <c r="A27" s="232" t="s">
        <v>207</v>
      </c>
      <c r="B27" s="232" t="s">
        <v>188</v>
      </c>
      <c r="C27" s="233">
        <v>743</v>
      </c>
      <c r="D27" s="232" t="s">
        <v>20</v>
      </c>
      <c r="E27" s="232" t="s">
        <v>208</v>
      </c>
      <c r="F27" s="234">
        <v>425</v>
      </c>
      <c r="G27" s="234">
        <v>85</v>
      </c>
      <c r="H27" s="234">
        <v>510</v>
      </c>
      <c r="J27" s="3"/>
      <c r="K27" s="3"/>
      <c r="L27" s="3"/>
      <c r="M27" s="3"/>
    </row>
    <row r="28" spans="1:13">
      <c r="A28" s="232" t="s">
        <v>207</v>
      </c>
      <c r="B28" s="232" t="s">
        <v>165</v>
      </c>
      <c r="C28" s="233">
        <v>744</v>
      </c>
      <c r="D28" s="232" t="s">
        <v>16</v>
      </c>
      <c r="E28" s="232" t="s">
        <v>209</v>
      </c>
      <c r="F28" s="234">
        <v>284.26</v>
      </c>
      <c r="G28" s="234">
        <v>0</v>
      </c>
      <c r="H28" s="234">
        <v>284.26</v>
      </c>
      <c r="J28" s="3"/>
      <c r="K28" s="3"/>
      <c r="L28" s="3"/>
      <c r="M28" s="3"/>
    </row>
    <row r="29" spans="1:13" s="29" customFormat="1">
      <c r="A29" s="232" t="s">
        <v>217</v>
      </c>
      <c r="B29" s="232" t="s">
        <v>188</v>
      </c>
      <c r="C29" s="233">
        <v>745</v>
      </c>
      <c r="D29" s="232" t="s">
        <v>20</v>
      </c>
      <c r="E29" s="232" t="s">
        <v>216</v>
      </c>
      <c r="F29" s="234">
        <v>230</v>
      </c>
      <c r="G29" s="234">
        <v>46</v>
      </c>
      <c r="H29" s="234">
        <v>276</v>
      </c>
      <c r="J29" s="57"/>
      <c r="K29" s="57"/>
      <c r="L29" s="57"/>
      <c r="M29" s="57"/>
    </row>
    <row r="30" spans="1:13" s="29" customFormat="1">
      <c r="A30" s="232" t="s">
        <v>217</v>
      </c>
      <c r="B30" s="232" t="s">
        <v>165</v>
      </c>
      <c r="C30" s="233">
        <v>746</v>
      </c>
      <c r="D30" s="232" t="s">
        <v>16</v>
      </c>
      <c r="E30" s="232" t="s">
        <v>218</v>
      </c>
      <c r="F30" s="234">
        <v>284.26</v>
      </c>
      <c r="G30" s="234">
        <v>0</v>
      </c>
      <c r="H30" s="234">
        <v>284.26</v>
      </c>
      <c r="J30" s="57"/>
      <c r="K30" s="57"/>
      <c r="L30" s="57"/>
      <c r="M30" s="57"/>
    </row>
    <row r="31" spans="1:13" s="29" customFormat="1">
      <c r="A31" s="232" t="s">
        <v>226</v>
      </c>
      <c r="B31" s="232" t="s">
        <v>227</v>
      </c>
      <c r="C31" s="233">
        <v>747</v>
      </c>
      <c r="D31" s="232" t="s">
        <v>25</v>
      </c>
      <c r="E31" s="232" t="s">
        <v>228</v>
      </c>
      <c r="F31" s="234">
        <v>90</v>
      </c>
      <c r="G31" s="234">
        <v>18</v>
      </c>
      <c r="H31" s="234">
        <v>108</v>
      </c>
      <c r="J31" s="57"/>
      <c r="K31" s="57"/>
      <c r="L31" s="57"/>
      <c r="M31" s="57"/>
    </row>
    <row r="32" spans="1:13" s="29" customFormat="1">
      <c r="A32" s="232" t="s">
        <v>226</v>
      </c>
      <c r="B32" s="232" t="s">
        <v>165</v>
      </c>
      <c r="C32" s="233">
        <v>748</v>
      </c>
      <c r="D32" s="232" t="s">
        <v>16</v>
      </c>
      <c r="E32" s="232" t="s">
        <v>229</v>
      </c>
      <c r="F32" s="234">
        <v>284.26</v>
      </c>
      <c r="G32" s="234">
        <v>0</v>
      </c>
      <c r="H32" s="234">
        <v>284.26</v>
      </c>
      <c r="J32" s="57"/>
      <c r="K32" s="57"/>
      <c r="L32" s="57"/>
      <c r="M32" s="57"/>
    </row>
    <row r="33" spans="1:13" s="29" customFormat="1">
      <c r="A33" s="232" t="s">
        <v>230</v>
      </c>
      <c r="B33" s="232" t="s">
        <v>231</v>
      </c>
      <c r="C33" s="233">
        <v>749</v>
      </c>
      <c r="D33" s="232" t="s">
        <v>17</v>
      </c>
      <c r="E33" s="232" t="s">
        <v>232</v>
      </c>
      <c r="F33" s="234">
        <v>30</v>
      </c>
      <c r="G33" s="234">
        <v>0</v>
      </c>
      <c r="H33" s="234">
        <v>30</v>
      </c>
      <c r="J33" s="57"/>
      <c r="K33" s="57"/>
      <c r="L33" s="57"/>
      <c r="M33" s="57"/>
    </row>
    <row r="34" spans="1:13" s="29" customFormat="1">
      <c r="A34" s="232" t="s">
        <v>241</v>
      </c>
      <c r="B34" s="232" t="s">
        <v>165</v>
      </c>
      <c r="C34" s="233">
        <v>750</v>
      </c>
      <c r="D34" s="232" t="s">
        <v>16</v>
      </c>
      <c r="E34" s="232" t="s">
        <v>242</v>
      </c>
      <c r="F34" s="234">
        <v>284.26</v>
      </c>
      <c r="G34" s="234">
        <v>0</v>
      </c>
      <c r="H34" s="234">
        <v>284.26</v>
      </c>
      <c r="J34" s="57"/>
      <c r="K34" s="57"/>
      <c r="L34" s="57"/>
      <c r="M34" s="57"/>
    </row>
    <row r="35" spans="1:13" s="29" customFormat="1">
      <c r="A35" s="232" t="s">
        <v>243</v>
      </c>
      <c r="B35" s="232" t="s">
        <v>188</v>
      </c>
      <c r="C35" s="233">
        <v>751</v>
      </c>
      <c r="D35" s="232" t="s">
        <v>20</v>
      </c>
      <c r="E35" s="232" t="s">
        <v>300</v>
      </c>
      <c r="F35" s="234">
        <v>345</v>
      </c>
      <c r="G35" s="234">
        <v>69</v>
      </c>
      <c r="H35" s="234">
        <v>414</v>
      </c>
      <c r="J35" s="57"/>
      <c r="K35" s="57"/>
      <c r="L35" s="57"/>
      <c r="M35" s="57"/>
    </row>
    <row r="36" spans="1:13" s="29" customFormat="1">
      <c r="A36" s="232" t="s">
        <v>243</v>
      </c>
      <c r="B36" s="232" t="s">
        <v>188</v>
      </c>
      <c r="C36" s="233">
        <v>752</v>
      </c>
      <c r="D36" s="232" t="s">
        <v>20</v>
      </c>
      <c r="E36" s="232" t="s">
        <v>301</v>
      </c>
      <c r="F36" s="234">
        <v>575</v>
      </c>
      <c r="G36" s="234">
        <v>115</v>
      </c>
      <c r="H36" s="234">
        <v>690</v>
      </c>
      <c r="J36" s="57"/>
      <c r="K36" s="57"/>
      <c r="L36" s="57"/>
      <c r="M36" s="57"/>
    </row>
    <row r="37" spans="1:13" s="29" customFormat="1">
      <c r="A37" s="232" t="s">
        <v>253</v>
      </c>
      <c r="B37" s="232" t="s">
        <v>165</v>
      </c>
      <c r="C37" s="233">
        <v>753</v>
      </c>
      <c r="D37" s="232" t="s">
        <v>16</v>
      </c>
      <c r="E37" s="232" t="s">
        <v>254</v>
      </c>
      <c r="F37" s="234">
        <v>284.26</v>
      </c>
      <c r="G37" s="234">
        <v>0</v>
      </c>
      <c r="H37" s="234">
        <v>284.26</v>
      </c>
      <c r="J37" s="57"/>
      <c r="K37" s="57"/>
      <c r="L37" s="57"/>
      <c r="M37" s="57"/>
    </row>
    <row r="38" spans="1:13" s="29" customFormat="1">
      <c r="A38" s="232" t="s">
        <v>253</v>
      </c>
      <c r="B38" s="232" t="s">
        <v>185</v>
      </c>
      <c r="C38" s="233">
        <v>754</v>
      </c>
      <c r="D38" s="232" t="s">
        <v>17</v>
      </c>
      <c r="E38" s="232" t="s">
        <v>255</v>
      </c>
      <c r="F38" s="234">
        <v>30</v>
      </c>
      <c r="G38" s="234">
        <v>0</v>
      </c>
      <c r="H38" s="234">
        <v>30</v>
      </c>
      <c r="J38" s="57"/>
      <c r="K38" s="57"/>
      <c r="L38" s="57"/>
      <c r="M38" s="57"/>
    </row>
    <row r="39" spans="1:13" s="29" customFormat="1">
      <c r="A39" s="232" t="s">
        <v>269</v>
      </c>
      <c r="B39" s="232" t="s">
        <v>185</v>
      </c>
      <c r="C39" s="233">
        <v>755</v>
      </c>
      <c r="D39" s="232" t="s">
        <v>17</v>
      </c>
      <c r="E39" s="232" t="s">
        <v>270</v>
      </c>
      <c r="F39" s="234">
        <v>30</v>
      </c>
      <c r="G39" s="234">
        <v>0</v>
      </c>
      <c r="H39" s="234">
        <v>30</v>
      </c>
      <c r="J39" s="57"/>
      <c r="K39" s="57"/>
      <c r="L39" s="57"/>
      <c r="M39" s="57"/>
    </row>
    <row r="40" spans="1:13" s="29" customFormat="1">
      <c r="A40" s="232" t="s">
        <v>269</v>
      </c>
      <c r="B40" s="232" t="s">
        <v>165</v>
      </c>
      <c r="C40" s="233">
        <v>756</v>
      </c>
      <c r="D40" s="232" t="s">
        <v>16</v>
      </c>
      <c r="E40" s="232" t="s">
        <v>271</v>
      </c>
      <c r="F40" s="234">
        <v>284.26</v>
      </c>
      <c r="G40" s="234">
        <v>0</v>
      </c>
      <c r="H40" s="234">
        <v>284.26</v>
      </c>
      <c r="J40" s="57"/>
      <c r="K40" s="57"/>
      <c r="L40" s="57"/>
      <c r="M40" s="57"/>
    </row>
    <row r="41" spans="1:13" s="29" customFormat="1">
      <c r="A41" s="232" t="s">
        <v>277</v>
      </c>
      <c r="B41" s="232" t="s">
        <v>165</v>
      </c>
      <c r="C41" s="233">
        <v>757</v>
      </c>
      <c r="D41" s="232" t="s">
        <v>16</v>
      </c>
      <c r="E41" s="232" t="s">
        <v>278</v>
      </c>
      <c r="F41" s="234">
        <v>284.26</v>
      </c>
      <c r="G41" s="234">
        <v>0</v>
      </c>
      <c r="H41" s="234">
        <v>284.26</v>
      </c>
      <c r="J41" s="57"/>
      <c r="K41" s="57"/>
      <c r="L41" s="57"/>
      <c r="M41" s="57"/>
    </row>
    <row r="42" spans="1:13" s="29" customFormat="1">
      <c r="A42" s="232" t="s">
        <v>279</v>
      </c>
      <c r="B42" s="232" t="s">
        <v>185</v>
      </c>
      <c r="C42" s="233">
        <v>758</v>
      </c>
      <c r="D42" s="232" t="s">
        <v>17</v>
      </c>
      <c r="E42" s="232" t="s">
        <v>280</v>
      </c>
      <c r="F42" s="234">
        <v>30</v>
      </c>
      <c r="G42" s="234">
        <v>0</v>
      </c>
      <c r="H42" s="234">
        <v>30</v>
      </c>
      <c r="J42" s="57"/>
      <c r="K42" s="57"/>
      <c r="L42" s="57"/>
      <c r="M42" s="57"/>
    </row>
    <row r="43" spans="1:13" s="29" customFormat="1">
      <c r="A43" s="232" t="s">
        <v>279</v>
      </c>
      <c r="B43" s="232" t="s">
        <v>165</v>
      </c>
      <c r="C43" s="233">
        <v>759</v>
      </c>
      <c r="D43" s="232" t="s">
        <v>16</v>
      </c>
      <c r="E43" s="232" t="s">
        <v>281</v>
      </c>
      <c r="F43" s="234">
        <v>284.26</v>
      </c>
      <c r="G43" s="234">
        <v>0</v>
      </c>
      <c r="H43" s="234">
        <v>284.26</v>
      </c>
      <c r="J43" s="57"/>
      <c r="K43" s="57"/>
      <c r="L43" s="57"/>
      <c r="M43" s="57"/>
    </row>
    <row r="44" spans="1:13" s="29" customFormat="1">
      <c r="A44" s="232" t="s">
        <v>279</v>
      </c>
      <c r="B44" s="232" t="s">
        <v>163</v>
      </c>
      <c r="C44" s="233">
        <v>760</v>
      </c>
      <c r="D44" s="232" t="s">
        <v>14</v>
      </c>
      <c r="E44" s="232" t="s">
        <v>282</v>
      </c>
      <c r="F44" s="234">
        <v>180</v>
      </c>
      <c r="G44" s="234">
        <v>0</v>
      </c>
      <c r="H44" s="234">
        <v>180</v>
      </c>
      <c r="J44" s="57"/>
      <c r="K44" s="57"/>
      <c r="L44" s="57"/>
      <c r="M44" s="57"/>
    </row>
    <row r="45" spans="1:13" s="29" customFormat="1">
      <c r="A45" s="232" t="s">
        <v>279</v>
      </c>
      <c r="B45" s="232" t="s">
        <v>283</v>
      </c>
      <c r="C45" s="233">
        <v>761</v>
      </c>
      <c r="D45" s="232" t="s">
        <v>14</v>
      </c>
      <c r="E45" s="232" t="s">
        <v>284</v>
      </c>
      <c r="F45" s="234">
        <v>40</v>
      </c>
      <c r="G45" s="234">
        <v>0</v>
      </c>
      <c r="H45" s="234">
        <v>40</v>
      </c>
      <c r="J45" s="57"/>
      <c r="K45" s="57"/>
      <c r="L45" s="57"/>
      <c r="M45" s="57"/>
    </row>
    <row r="46" spans="1:13" s="29" customFormat="1">
      <c r="A46" s="232" t="s">
        <v>279</v>
      </c>
      <c r="B46" s="232" t="s">
        <v>165</v>
      </c>
      <c r="C46" s="233">
        <v>762</v>
      </c>
      <c r="D46" s="232" t="s">
        <v>22</v>
      </c>
      <c r="E46" s="232" t="s">
        <v>285</v>
      </c>
      <c r="F46" s="234">
        <v>79.03</v>
      </c>
      <c r="G46" s="234">
        <v>9.1999999999999993</v>
      </c>
      <c r="H46" s="234">
        <v>88.23</v>
      </c>
      <c r="J46" s="57"/>
      <c r="K46" s="57"/>
      <c r="L46" s="57"/>
      <c r="M46" s="57"/>
    </row>
    <row r="47" spans="1:13" s="29" customFormat="1">
      <c r="A47" s="232"/>
      <c r="B47" s="232"/>
      <c r="C47" s="233"/>
      <c r="D47" s="232"/>
      <c r="E47" s="232"/>
      <c r="F47" s="234"/>
      <c r="G47" s="234"/>
      <c r="H47" s="234"/>
      <c r="J47" s="57"/>
      <c r="K47" s="57"/>
      <c r="L47" s="57"/>
      <c r="M47" s="57"/>
    </row>
    <row r="48" spans="1:13">
      <c r="A48" s="125"/>
      <c r="B48" s="56" t="s">
        <v>26</v>
      </c>
      <c r="C48" s="126"/>
      <c r="D48" s="56"/>
      <c r="E48" s="56"/>
      <c r="F48" s="55">
        <f>SUM(F12:F47)</f>
        <v>7647.1000000000013</v>
      </c>
      <c r="G48" s="55">
        <f>SUM(G13:G47)</f>
        <v>611.48</v>
      </c>
      <c r="H48" s="55">
        <f>SUM(F48:G48)</f>
        <v>8258.5800000000017</v>
      </c>
      <c r="J48" s="3"/>
      <c r="K48" s="3"/>
      <c r="L48" s="3"/>
      <c r="M48" s="3"/>
    </row>
    <row r="49" spans="2:13">
      <c r="J49" s="3"/>
      <c r="K49" s="3"/>
      <c r="L49" s="3"/>
      <c r="M49" s="3"/>
    </row>
    <row r="50" spans="2:13">
      <c r="B50" s="2" t="s">
        <v>60</v>
      </c>
    </row>
    <row r="52" spans="2:13">
      <c r="B52" s="255" t="s">
        <v>305</v>
      </c>
    </row>
    <row r="53" spans="2:13">
      <c r="B53" s="255" t="s">
        <v>306</v>
      </c>
    </row>
    <row r="54" spans="2:13">
      <c r="B54" s="255" t="s">
        <v>307</v>
      </c>
    </row>
    <row r="55" spans="2:13">
      <c r="B55" s="256">
        <v>340.42</v>
      </c>
    </row>
    <row r="56" spans="2:13">
      <c r="B56" s="256">
        <f t="shared" ref="B55:B56" si="0">SUM(H48)</f>
        <v>8258.5800000000017</v>
      </c>
    </row>
  </sheetData>
  <autoFilter ref="A10:H48" xr:uid="{6A033BF5-5607-4CAD-BD64-0EAE1EE99A35}"/>
  <mergeCells count="9">
    <mergeCell ref="B7:C7"/>
    <mergeCell ref="B8:C8"/>
    <mergeCell ref="B9:C9"/>
    <mergeCell ref="B1:C1"/>
    <mergeCell ref="B2:C2"/>
    <mergeCell ref="B3:C3"/>
    <mergeCell ref="B6:C6"/>
    <mergeCell ref="B4:C4"/>
    <mergeCell ref="B5:C5"/>
  </mergeCells>
  <pageMargins left="0.7" right="0.7" top="0.75" bottom="0.75" header="0.3" footer="0.3"/>
  <pageSetup paperSize="9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'C:\Users\clerk\AppData\Roaming\Microsoft\Excel\[Practice (version 1).xlsb]Drop Downs'!#REF!</xm:f>
          </x14:formula1>
          <xm:sqref>D49:D81</xm:sqref>
        </x14:dataValidation>
        <x14:dataValidation type="list" allowBlank="1" showInputMessage="1" showErrorMessage="1" xr:uid="{00000000-0002-0000-0000-000001000000}">
          <x14:formula1>
            <xm:f>'Drop Downs'!$A$1:$A$24</xm:f>
          </x14:formula1>
          <xm:sqref>D2:D8 D13:D48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570"/>
  <sheetViews>
    <sheetView zoomScale="77" zoomScaleNormal="77" workbookViewId="0">
      <selection sqref="A1:O60"/>
    </sheetView>
  </sheetViews>
  <sheetFormatPr defaultRowHeight="15"/>
  <cols>
    <col min="1" max="1" width="48.140625" style="2" customWidth="1"/>
    <col min="2" max="2" width="20.5703125" style="2" hidden="1" customWidth="1"/>
    <col min="3" max="3" width="26.28515625" style="2" hidden="1" customWidth="1"/>
    <col min="4" max="4" width="11.5703125" style="77" hidden="1" customWidth="1"/>
    <col min="5" max="5" width="10.140625" style="66" hidden="1" customWidth="1"/>
    <col min="6" max="6" width="10.140625" style="77" hidden="1" customWidth="1"/>
    <col min="7" max="7" width="11.140625" style="2" hidden="1" customWidth="1"/>
    <col min="8" max="8" width="26.85546875" style="80" hidden="1" customWidth="1"/>
    <col min="9" max="9" width="13" style="80" hidden="1" customWidth="1"/>
    <col min="10" max="10" width="17.140625" style="225" hidden="1" customWidth="1"/>
    <col min="11" max="11" width="17.7109375" style="121" hidden="1" customWidth="1"/>
    <col min="12" max="12" width="2.5703125" style="121" customWidth="1"/>
    <col min="13" max="13" width="20.140625" style="122" customWidth="1"/>
    <col min="14" max="14" width="22.85546875" style="226" customWidth="1"/>
    <col min="15" max="15" width="35.7109375" style="239" customWidth="1"/>
    <col min="16" max="16384" width="9.140625" style="2"/>
  </cols>
  <sheetData>
    <row r="1" spans="1:15" ht="60">
      <c r="A1" s="31" t="s">
        <v>29</v>
      </c>
      <c r="B1" s="32" t="s">
        <v>56</v>
      </c>
      <c r="C1" s="32" t="s">
        <v>55</v>
      </c>
      <c r="D1" s="67" t="s">
        <v>58</v>
      </c>
      <c r="E1" s="58" t="s">
        <v>59</v>
      </c>
      <c r="F1" s="67" t="s">
        <v>55</v>
      </c>
      <c r="G1" s="30" t="s">
        <v>57</v>
      </c>
      <c r="H1" s="83" t="s">
        <v>63</v>
      </c>
      <c r="I1" s="83" t="s">
        <v>65</v>
      </c>
      <c r="J1" s="222" t="s">
        <v>66</v>
      </c>
      <c r="K1" s="222" t="s">
        <v>62</v>
      </c>
      <c r="L1" s="235"/>
      <c r="M1" s="122" t="s">
        <v>67</v>
      </c>
      <c r="N1" s="226" t="s">
        <v>246</v>
      </c>
      <c r="O1" s="240" t="s">
        <v>245</v>
      </c>
    </row>
    <row r="2" spans="1:15" ht="18.75">
      <c r="A2" s="33" t="s">
        <v>30</v>
      </c>
      <c r="B2" s="34" t="s">
        <v>31</v>
      </c>
      <c r="C2" s="34" t="s">
        <v>31</v>
      </c>
      <c r="D2" s="68" t="s">
        <v>31</v>
      </c>
      <c r="E2" s="59" t="s">
        <v>31</v>
      </c>
      <c r="F2" s="68" t="s">
        <v>31</v>
      </c>
      <c r="G2" s="35"/>
      <c r="H2" s="84" t="s">
        <v>31</v>
      </c>
      <c r="I2" s="84"/>
      <c r="J2" s="223" t="s">
        <v>31</v>
      </c>
      <c r="K2" s="223" t="s">
        <v>31</v>
      </c>
      <c r="L2" s="236"/>
      <c r="N2" s="226" t="s">
        <v>31</v>
      </c>
      <c r="O2" s="240"/>
    </row>
    <row r="3" spans="1:15">
      <c r="A3" s="36" t="s">
        <v>7</v>
      </c>
      <c r="B3" s="37">
        <v>5850</v>
      </c>
      <c r="C3" s="37">
        <v>5850</v>
      </c>
      <c r="D3" s="69">
        <v>5850</v>
      </c>
      <c r="E3" s="60">
        <f>SUMIF('Cash Book until Financial End'!D:D,A3,'Cash Book until Financial End'!F:F)</f>
        <v>8490</v>
      </c>
      <c r="F3" s="69">
        <v>6100</v>
      </c>
      <c r="G3" s="38">
        <f>F3-E3</f>
        <v>-2390</v>
      </c>
      <c r="H3" s="85">
        <v>6394</v>
      </c>
      <c r="I3" s="85">
        <v>6394</v>
      </c>
      <c r="J3" s="225">
        <v>7678</v>
      </c>
      <c r="K3" s="225">
        <v>7678</v>
      </c>
      <c r="L3" s="237"/>
      <c r="M3" s="123">
        <f>SUM(M50)</f>
        <v>8490</v>
      </c>
      <c r="N3" s="226">
        <f>SUMIF('Cash Book until Financial End'!D:D,A3,'Cash Book until Financial End'!F:F)</f>
        <v>8490</v>
      </c>
      <c r="O3" s="240">
        <f>SUM(O50)</f>
        <v>9782</v>
      </c>
    </row>
    <row r="4" spans="1:15">
      <c r="A4" s="31" t="s">
        <v>32</v>
      </c>
      <c r="B4" s="37"/>
      <c r="C4" s="37"/>
      <c r="D4" s="69">
        <v>1049</v>
      </c>
      <c r="E4" s="60"/>
      <c r="F4" s="69"/>
      <c r="G4" s="38"/>
      <c r="H4" s="85">
        <v>0</v>
      </c>
      <c r="I4" s="85"/>
      <c r="J4" s="225">
        <v>0</v>
      </c>
      <c r="K4" s="225"/>
      <c r="L4" s="237"/>
      <c r="N4" s="226">
        <f>SUM(N3)</f>
        <v>8490</v>
      </c>
      <c r="O4" s="240">
        <f>SUM(O3)</f>
        <v>9782</v>
      </c>
    </row>
    <row r="5" spans="1:15">
      <c r="A5" s="36" t="s">
        <v>33</v>
      </c>
      <c r="B5" s="37">
        <v>0</v>
      </c>
      <c r="C5" s="37">
        <v>0</v>
      </c>
      <c r="D5" s="69">
        <v>0</v>
      </c>
      <c r="E5" s="60">
        <f>SUMIF('Cash Book until Financial End'!D:D,A5,'Cash Book until Financial End'!F:F)</f>
        <v>0</v>
      </c>
      <c r="F5" s="69">
        <v>0</v>
      </c>
      <c r="G5" s="38">
        <f>F5-E5</f>
        <v>0</v>
      </c>
      <c r="H5" s="85">
        <v>0</v>
      </c>
      <c r="I5" s="85"/>
      <c r="J5" s="225">
        <v>0</v>
      </c>
      <c r="K5" s="225"/>
      <c r="L5" s="237"/>
      <c r="N5" s="226">
        <f>SUMIF('Cash Book until Financial End'!D:D,A5,'Cash Book until Financial End'!H:H)</f>
        <v>0</v>
      </c>
      <c r="O5" s="240"/>
    </row>
    <row r="6" spans="1:15">
      <c r="A6" s="36" t="s">
        <v>34</v>
      </c>
      <c r="B6" s="37">
        <v>0</v>
      </c>
      <c r="C6" s="37">
        <v>0</v>
      </c>
      <c r="D6" s="69">
        <v>0</v>
      </c>
      <c r="E6" s="60">
        <f>SUMIF('Cash Book until Financial End'!D:D,A6,'Cash Book until Financial End'!F:F)</f>
        <v>0</v>
      </c>
      <c r="F6" s="69">
        <v>0</v>
      </c>
      <c r="G6" s="38">
        <f>F6-E6</f>
        <v>0</v>
      </c>
      <c r="H6" s="85">
        <v>0</v>
      </c>
      <c r="I6" s="85"/>
      <c r="J6" s="225">
        <v>0</v>
      </c>
      <c r="K6" s="225"/>
      <c r="L6" s="237"/>
      <c r="N6" s="226">
        <f>SUMIF('Cash Book until Financial End'!D:D,A6,'Cash Book until Financial End'!H:H)</f>
        <v>0</v>
      </c>
      <c r="O6" s="240"/>
    </row>
    <row r="7" spans="1:15" ht="15.75" thickBot="1">
      <c r="A7" s="41" t="s">
        <v>32</v>
      </c>
      <c r="B7" s="42">
        <v>0</v>
      </c>
      <c r="C7" s="42">
        <v>0</v>
      </c>
      <c r="D7" s="73">
        <f>SUM(D5:D6)</f>
        <v>0</v>
      </c>
      <c r="E7" s="62">
        <f>SUM(E5:E6)</f>
        <v>0</v>
      </c>
      <c r="F7" s="73">
        <f>SUM(F5:F6)</f>
        <v>0</v>
      </c>
      <c r="G7" s="43">
        <f>F7-E7</f>
        <v>0</v>
      </c>
      <c r="H7" s="87">
        <v>0</v>
      </c>
      <c r="I7" s="87"/>
      <c r="J7" s="225">
        <v>0</v>
      </c>
      <c r="K7" s="225"/>
      <c r="L7" s="237"/>
      <c r="N7" s="226">
        <f>SUM(N5:N6)</f>
        <v>0</v>
      </c>
      <c r="O7" s="240"/>
    </row>
    <row r="8" spans="1:15" ht="16.5" thickTop="1" thickBot="1">
      <c r="A8" s="92" t="s">
        <v>35</v>
      </c>
      <c r="B8" s="93">
        <v>5850</v>
      </c>
      <c r="C8" s="93">
        <v>5850</v>
      </c>
      <c r="D8" s="96">
        <f>SUM(D3:D7)</f>
        <v>6899</v>
      </c>
      <c r="E8" s="95">
        <f>E7+E3</f>
        <v>8490</v>
      </c>
      <c r="F8" s="96">
        <f>F7+F3</f>
        <v>6100</v>
      </c>
      <c r="G8" s="97">
        <f>F8-E8</f>
        <v>-2390</v>
      </c>
      <c r="H8" s="98">
        <v>6394</v>
      </c>
      <c r="I8" s="98">
        <v>6394</v>
      </c>
      <c r="J8" s="225">
        <v>7678</v>
      </c>
      <c r="K8" s="225">
        <v>7678</v>
      </c>
      <c r="L8" s="237"/>
      <c r="N8" s="227">
        <f>SUM(N4+N7)</f>
        <v>8490</v>
      </c>
      <c r="O8" s="241">
        <f>SUM(O4+O7)</f>
        <v>9782</v>
      </c>
    </row>
    <row r="9" spans="1:15">
      <c r="A9" s="49"/>
      <c r="B9" s="104"/>
      <c r="C9" s="104"/>
      <c r="D9" s="105"/>
      <c r="E9" s="106"/>
      <c r="F9" s="105"/>
      <c r="G9" s="44"/>
      <c r="H9" s="107"/>
      <c r="I9" s="107"/>
      <c r="J9" s="222"/>
      <c r="K9" s="222"/>
      <c r="L9" s="235"/>
      <c r="O9" s="240"/>
    </row>
    <row r="10" spans="1:15">
      <c r="A10" s="31" t="s">
        <v>36</v>
      </c>
      <c r="B10" s="39"/>
      <c r="C10" s="39"/>
      <c r="D10" s="70"/>
      <c r="E10" s="61"/>
      <c r="F10" s="70"/>
      <c r="G10" s="36"/>
      <c r="H10" s="86"/>
      <c r="I10" s="86"/>
      <c r="K10" s="225"/>
      <c r="L10" s="237"/>
      <c r="O10" s="240"/>
    </row>
    <row r="11" spans="1:15">
      <c r="A11" s="36" t="s">
        <v>61</v>
      </c>
      <c r="B11" s="39"/>
      <c r="C11" s="39"/>
      <c r="D11" s="70"/>
      <c r="E11" s="61"/>
      <c r="F11" s="70"/>
      <c r="G11" s="36"/>
      <c r="H11" s="86">
        <v>0</v>
      </c>
      <c r="I11" s="86">
        <v>2367.09</v>
      </c>
      <c r="J11" s="225">
        <v>542.20000000000005</v>
      </c>
      <c r="K11" s="225"/>
      <c r="L11" s="237"/>
      <c r="N11" s="226">
        <v>139.6</v>
      </c>
      <c r="O11" s="240"/>
    </row>
    <row r="12" spans="1:15">
      <c r="A12" s="36" t="s">
        <v>8</v>
      </c>
      <c r="B12" s="39">
        <v>7634.1900000000005</v>
      </c>
      <c r="C12" s="39">
        <v>9371.36</v>
      </c>
      <c r="D12" s="71">
        <v>7634</v>
      </c>
      <c r="E12" s="60">
        <v>5044.33</v>
      </c>
      <c r="F12" s="69">
        <v>5044.33</v>
      </c>
      <c r="G12" s="38">
        <f>SUM(F12-E12)</f>
        <v>0</v>
      </c>
      <c r="H12" s="85">
        <v>0</v>
      </c>
      <c r="I12" s="85"/>
      <c r="J12" s="225">
        <v>0</v>
      </c>
      <c r="K12" s="225"/>
      <c r="L12" s="237"/>
      <c r="N12" s="226">
        <f>SUMIF('Cash Book until Financial End'!D:D,A12,'Cash Book until Financial End'!H:H)</f>
        <v>0</v>
      </c>
      <c r="O12" s="240"/>
    </row>
    <row r="13" spans="1:15">
      <c r="A13" s="47" t="s">
        <v>36</v>
      </c>
      <c r="B13" s="50"/>
      <c r="C13" s="50"/>
      <c r="D13" s="72"/>
      <c r="E13" s="62">
        <v>350</v>
      </c>
      <c r="F13" s="73"/>
      <c r="G13" s="43"/>
      <c r="H13" s="87">
        <v>0</v>
      </c>
      <c r="I13" s="87"/>
      <c r="J13" s="225">
        <v>1058</v>
      </c>
      <c r="K13" s="225"/>
      <c r="L13" s="237"/>
      <c r="N13" s="226">
        <f>SUMIF('Cash Book until Financial End'!D:D,A13,'Cash Book until Financial End'!H:H)</f>
        <v>0</v>
      </c>
      <c r="O13" s="240"/>
    </row>
    <row r="14" spans="1:15" ht="15.75" thickBot="1">
      <c r="A14" s="41" t="s">
        <v>37</v>
      </c>
      <c r="B14" s="42">
        <v>7634.1900000000005</v>
      </c>
      <c r="C14" s="42">
        <v>9371.36</v>
      </c>
      <c r="D14" s="73">
        <f>SUM(D12:D12)</f>
        <v>7634</v>
      </c>
      <c r="E14" s="62">
        <f>SUM(E12:E13)</f>
        <v>5394.33</v>
      </c>
      <c r="F14" s="73">
        <f>SUM(F12:F12)</f>
        <v>5044.33</v>
      </c>
      <c r="G14" s="43">
        <f>F14-E14</f>
        <v>-350</v>
      </c>
      <c r="H14" s="87">
        <v>0</v>
      </c>
      <c r="I14" s="87">
        <v>2367.09</v>
      </c>
      <c r="J14" s="225">
        <f>SUM(J11:J13)</f>
        <v>1600.2</v>
      </c>
      <c r="K14" s="225"/>
      <c r="L14" s="237"/>
      <c r="N14" s="226">
        <f>SUM(N11:N13)</f>
        <v>139.6</v>
      </c>
      <c r="O14" s="240"/>
    </row>
    <row r="15" spans="1:15" ht="16.5" thickTop="1" thickBot="1">
      <c r="A15" s="92" t="s">
        <v>38</v>
      </c>
      <c r="B15" s="93">
        <v>13484.19</v>
      </c>
      <c r="C15" s="93">
        <v>15221.36</v>
      </c>
      <c r="D15" s="94">
        <f>SUM(D8+D14)</f>
        <v>14533</v>
      </c>
      <c r="E15" s="95">
        <f>E14+E7+E3</f>
        <v>13884.33</v>
      </c>
      <c r="F15" s="96">
        <f>F14+F7+F3</f>
        <v>11144.33</v>
      </c>
      <c r="G15" s="97">
        <f>F15-E15</f>
        <v>-2740</v>
      </c>
      <c r="H15" s="98">
        <f>SUM(H8+H14)</f>
        <v>6394</v>
      </c>
      <c r="I15" s="98">
        <f>SUM(I8+I14)</f>
        <v>8761.09</v>
      </c>
      <c r="J15" s="222">
        <f>SUM(J8+J14)</f>
        <v>9278.2000000000007</v>
      </c>
      <c r="K15" s="222"/>
      <c r="L15" s="235"/>
      <c r="N15" s="227">
        <f>SUM(N8+N14)</f>
        <v>8629.6</v>
      </c>
      <c r="O15" s="240">
        <f>SUM(O11:O14)</f>
        <v>0</v>
      </c>
    </row>
    <row r="16" spans="1:15">
      <c r="A16" s="44"/>
      <c r="B16" s="45"/>
      <c r="C16" s="45"/>
      <c r="D16" s="74"/>
      <c r="E16" s="63"/>
      <c r="F16" s="74"/>
      <c r="G16" s="46"/>
      <c r="H16" s="88"/>
      <c r="I16" s="88"/>
      <c r="K16" s="225"/>
      <c r="L16" s="237"/>
      <c r="O16" s="240"/>
    </row>
    <row r="17" spans="1:15" ht="15.75">
      <c r="A17" s="40" t="s">
        <v>9</v>
      </c>
      <c r="B17" s="39"/>
      <c r="C17" s="39"/>
      <c r="D17" s="70"/>
      <c r="E17" s="61"/>
      <c r="F17" s="70"/>
      <c r="G17" s="36"/>
      <c r="H17" s="86"/>
      <c r="I17" s="86"/>
      <c r="K17" s="225"/>
      <c r="L17" s="237"/>
      <c r="O17" s="240"/>
    </row>
    <row r="18" spans="1:15">
      <c r="A18" s="31" t="s">
        <v>39</v>
      </c>
      <c r="B18" s="39"/>
      <c r="C18" s="39"/>
      <c r="D18" s="70"/>
      <c r="E18" s="61"/>
      <c r="F18" s="70"/>
      <c r="G18" s="36"/>
      <c r="H18" s="86"/>
      <c r="I18" s="86"/>
      <c r="K18" s="225"/>
      <c r="L18" s="237"/>
      <c r="O18" s="240"/>
    </row>
    <row r="19" spans="1:15">
      <c r="A19" s="36" t="s">
        <v>16</v>
      </c>
      <c r="B19" s="37">
        <v>2243.75</v>
      </c>
      <c r="C19" s="37">
        <v>1900</v>
      </c>
      <c r="D19" s="69">
        <v>2418</v>
      </c>
      <c r="E19" s="60">
        <v>2095.44</v>
      </c>
      <c r="F19" s="69">
        <v>2072</v>
      </c>
      <c r="G19" s="38">
        <f>F19-E19</f>
        <v>-23.440000000000055</v>
      </c>
      <c r="H19" s="85">
        <v>2276</v>
      </c>
      <c r="I19" s="85">
        <v>2325.11</v>
      </c>
      <c r="J19" s="225">
        <v>3662.76</v>
      </c>
      <c r="K19" s="225">
        <v>3510</v>
      </c>
      <c r="L19" s="237"/>
      <c r="M19" s="122">
        <v>3610</v>
      </c>
      <c r="N19" s="226">
        <f>SUMIF('Cash Book until Financial End'!D:D,A19,'Cash Book until Financial End'!F:F)</f>
        <v>3467.2800000000007</v>
      </c>
      <c r="O19" s="240">
        <v>4092</v>
      </c>
    </row>
    <row r="20" spans="1:15" ht="15.75" thickBot="1">
      <c r="A20" s="47" t="s">
        <v>18</v>
      </c>
      <c r="B20" s="42">
        <v>30</v>
      </c>
      <c r="C20" s="42">
        <v>60</v>
      </c>
      <c r="D20" s="73">
        <v>30</v>
      </c>
      <c r="E20" s="62">
        <v>42</v>
      </c>
      <c r="F20" s="73">
        <v>60</v>
      </c>
      <c r="G20" s="43">
        <f>F20-E20</f>
        <v>18</v>
      </c>
      <c r="H20" s="87">
        <v>60</v>
      </c>
      <c r="I20" s="87">
        <v>59</v>
      </c>
      <c r="J20" s="225">
        <v>60</v>
      </c>
      <c r="K20" s="225">
        <v>80</v>
      </c>
      <c r="L20" s="237"/>
      <c r="M20" s="122">
        <v>100</v>
      </c>
      <c r="N20" s="226">
        <f>SUMIF('Cash Book until Financial End'!D:D,A20,'Cash Book until Financial End'!F:F)</f>
        <v>60</v>
      </c>
      <c r="O20" s="240">
        <v>100</v>
      </c>
    </row>
    <row r="21" spans="1:15" ht="16.5" thickTop="1" thickBot="1">
      <c r="A21" s="92" t="s">
        <v>40</v>
      </c>
      <c r="B21" s="99">
        <v>2273.75</v>
      </c>
      <c r="C21" s="99">
        <v>1960</v>
      </c>
      <c r="D21" s="100">
        <f>SUM(D19:D20)</f>
        <v>2448</v>
      </c>
      <c r="E21" s="101">
        <f>SUM(E19:E20)</f>
        <v>2137.44</v>
      </c>
      <c r="F21" s="100">
        <f>SUM(F19:F20)</f>
        <v>2132</v>
      </c>
      <c r="G21" s="102">
        <f>F21-E21</f>
        <v>-5.4400000000000546</v>
      </c>
      <c r="H21" s="103">
        <f t="shared" ref="H21:N21" si="0">SUM(H19:H20)</f>
        <v>2336</v>
      </c>
      <c r="I21" s="103">
        <f t="shared" si="0"/>
        <v>2384.11</v>
      </c>
      <c r="J21" s="222">
        <f t="shared" si="0"/>
        <v>3722.76</v>
      </c>
      <c r="K21" s="222">
        <f t="shared" si="0"/>
        <v>3590</v>
      </c>
      <c r="L21" s="235"/>
      <c r="M21" s="123">
        <f t="shared" si="0"/>
        <v>3710</v>
      </c>
      <c r="N21" s="228">
        <f t="shared" si="0"/>
        <v>3527.2800000000007</v>
      </c>
      <c r="O21" s="241">
        <f>SUM(O19:O20)</f>
        <v>4192</v>
      </c>
    </row>
    <row r="22" spans="1:15">
      <c r="A22" s="44" t="s">
        <v>41</v>
      </c>
      <c r="B22" s="48"/>
      <c r="C22" s="48"/>
      <c r="D22" s="75"/>
      <c r="E22" s="64"/>
      <c r="F22" s="75"/>
      <c r="G22" s="49"/>
      <c r="H22" s="89"/>
      <c r="I22" s="89"/>
      <c r="K22" s="225"/>
      <c r="L22" s="237"/>
      <c r="O22" s="240"/>
    </row>
    <row r="23" spans="1:15">
      <c r="A23" s="36" t="s">
        <v>22</v>
      </c>
      <c r="B23" s="37">
        <v>49.93</v>
      </c>
      <c r="C23" s="37">
        <v>250</v>
      </c>
      <c r="D23" s="69">
        <v>220</v>
      </c>
      <c r="E23" s="60">
        <f>SUMIF('Cash Book until Financial End'!D:D,A23,'Cash Book until Financial End'!H:H)</f>
        <v>116.23</v>
      </c>
      <c r="F23" s="69">
        <v>250</v>
      </c>
      <c r="G23" s="38">
        <f t="shared" ref="G23:G32" si="1">F23-E23</f>
        <v>133.76999999999998</v>
      </c>
      <c r="H23" s="85">
        <v>100</v>
      </c>
      <c r="I23" s="85">
        <v>59.94</v>
      </c>
      <c r="J23" s="225">
        <v>38.19</v>
      </c>
      <c r="K23" s="225">
        <v>100</v>
      </c>
      <c r="L23" s="237"/>
      <c r="M23" s="122">
        <v>60</v>
      </c>
      <c r="N23" s="226">
        <f>SUMIF('Cash Book until Financial End'!D:D,A23,'Cash Book until Financial End'!F:F)</f>
        <v>107.03</v>
      </c>
      <c r="O23" s="240">
        <v>60</v>
      </c>
    </row>
    <row r="24" spans="1:15">
      <c r="A24" s="36" t="s">
        <v>42</v>
      </c>
      <c r="B24" s="37">
        <v>0</v>
      </c>
      <c r="C24" s="37">
        <v>0</v>
      </c>
      <c r="D24" s="69">
        <v>0</v>
      </c>
      <c r="E24" s="60">
        <f>SUMIF('Cash Book until Financial End'!D:D,A24,'Cash Book until Financial End'!H:H)</f>
        <v>0</v>
      </c>
      <c r="F24" s="69">
        <v>0</v>
      </c>
      <c r="G24" s="38">
        <f t="shared" si="1"/>
        <v>0</v>
      </c>
      <c r="H24" s="85">
        <v>30</v>
      </c>
      <c r="I24" s="85">
        <v>0</v>
      </c>
      <c r="J24" s="225">
        <v>0</v>
      </c>
      <c r="K24" s="225">
        <v>0</v>
      </c>
      <c r="L24" s="237"/>
      <c r="M24" s="122">
        <v>0</v>
      </c>
      <c r="N24" s="226">
        <f>SUMIF('Cash Book until Financial End'!D:D,A24,'Cash Book until Financial End'!F:F)</f>
        <v>0</v>
      </c>
      <c r="O24" s="240">
        <v>0</v>
      </c>
    </row>
    <row r="25" spans="1:15">
      <c r="A25" s="36" t="s">
        <v>15</v>
      </c>
      <c r="B25" s="37">
        <v>300</v>
      </c>
      <c r="C25" s="37">
        <v>300</v>
      </c>
      <c r="D25" s="69">
        <v>300</v>
      </c>
      <c r="E25" s="60">
        <f>SUMIF('Cash Book until Financial End'!D:D,A25,'Cash Book until Financial End'!H:H)</f>
        <v>372</v>
      </c>
      <c r="F25" s="69">
        <v>300</v>
      </c>
      <c r="G25" s="38">
        <f t="shared" si="1"/>
        <v>-72</v>
      </c>
      <c r="H25" s="85">
        <v>320</v>
      </c>
      <c r="I25" s="85">
        <v>372</v>
      </c>
      <c r="J25" s="225">
        <v>372</v>
      </c>
      <c r="K25" s="225">
        <v>380</v>
      </c>
      <c r="L25" s="237"/>
      <c r="M25" s="122">
        <v>390</v>
      </c>
      <c r="N25" s="226">
        <f>SUMIF('Cash Book until Financial End'!D:D,A25,'Cash Book until Financial End'!F:F)</f>
        <v>310</v>
      </c>
      <c r="O25" s="240">
        <v>350</v>
      </c>
    </row>
    <row r="26" spans="1:15">
      <c r="A26" s="36" t="s">
        <v>43</v>
      </c>
      <c r="B26" s="37">
        <v>0</v>
      </c>
      <c r="C26" s="37">
        <v>0</v>
      </c>
      <c r="D26" s="69">
        <v>0</v>
      </c>
      <c r="E26" s="60">
        <f>SUMIF('Cash Book until Financial End'!D:D,A26,'Cash Book until Financial End'!H:H)</f>
        <v>0</v>
      </c>
      <c r="F26" s="69">
        <v>0</v>
      </c>
      <c r="G26" s="38">
        <f t="shared" si="1"/>
        <v>0</v>
      </c>
      <c r="H26" s="85">
        <v>0</v>
      </c>
      <c r="I26" s="85">
        <v>0</v>
      </c>
      <c r="J26" s="225">
        <v>0</v>
      </c>
      <c r="K26" s="225">
        <v>0</v>
      </c>
      <c r="L26" s="237"/>
      <c r="M26" s="122">
        <v>0</v>
      </c>
      <c r="N26" s="226">
        <f>SUMIF('Cash Book until Financial End'!D:D,A26,'Cash Book until Financial End'!F:F)</f>
        <v>0</v>
      </c>
      <c r="O26" s="240">
        <v>0</v>
      </c>
    </row>
    <row r="27" spans="1:15">
      <c r="A27" s="36" t="s">
        <v>17</v>
      </c>
      <c r="B27" s="37">
        <v>120</v>
      </c>
      <c r="C27" s="37">
        <v>150</v>
      </c>
      <c r="D27" s="69">
        <v>120</v>
      </c>
      <c r="E27" s="60">
        <f>SUMIF('Cash Book until Financial End'!D:D,A27,'Cash Book until Financial End'!H:H)</f>
        <v>180</v>
      </c>
      <c r="F27" s="69">
        <v>150</v>
      </c>
      <c r="G27" s="38">
        <f t="shared" si="1"/>
        <v>-30</v>
      </c>
      <c r="H27" s="85">
        <v>180</v>
      </c>
      <c r="I27" s="85">
        <v>109.85</v>
      </c>
      <c r="J27" s="225">
        <v>186.95</v>
      </c>
      <c r="K27" s="225">
        <v>180</v>
      </c>
      <c r="L27" s="237"/>
      <c r="M27" s="122">
        <v>180</v>
      </c>
      <c r="N27" s="226">
        <f>SUMIF('Cash Book until Financial End'!D:D,A27,'Cash Book until Financial End'!F:F)</f>
        <v>180</v>
      </c>
      <c r="O27" s="240">
        <v>200</v>
      </c>
    </row>
    <row r="28" spans="1:15">
      <c r="A28" s="36" t="s">
        <v>21</v>
      </c>
      <c r="B28" s="37">
        <v>304.49</v>
      </c>
      <c r="C28" s="37">
        <v>350</v>
      </c>
      <c r="D28" s="69">
        <v>304</v>
      </c>
      <c r="E28" s="60">
        <f>SUMIF('Cash Book until Financial End'!D:D,A28,'Cash Book until Financial End'!H:H)</f>
        <v>498.76</v>
      </c>
      <c r="F28" s="69">
        <v>473</v>
      </c>
      <c r="G28" s="38">
        <f t="shared" si="1"/>
        <v>-25.759999999999991</v>
      </c>
      <c r="H28" s="85">
        <v>438</v>
      </c>
      <c r="I28" s="85">
        <v>432.46</v>
      </c>
      <c r="J28" s="225">
        <v>414.01</v>
      </c>
      <c r="K28" s="225">
        <v>438</v>
      </c>
      <c r="L28" s="237"/>
      <c r="M28" s="122">
        <v>430</v>
      </c>
      <c r="N28" s="226">
        <f>SUMIF('Cash Book until Financial End'!D:D,A28,'Cash Book until Financial End'!F:F)</f>
        <v>450.68</v>
      </c>
      <c r="O28" s="240">
        <v>600</v>
      </c>
    </row>
    <row r="29" spans="1:15">
      <c r="A29" s="36" t="s">
        <v>14</v>
      </c>
      <c r="B29" s="37">
        <v>178.04</v>
      </c>
      <c r="C29" s="37">
        <v>200</v>
      </c>
      <c r="D29" s="69">
        <v>178</v>
      </c>
      <c r="E29" s="60">
        <f>SUMIF('Cash Book until Financial End'!D:D,A29,'Cash Book until Financial End'!H:H)</f>
        <v>395.11</v>
      </c>
      <c r="F29" s="69">
        <v>220</v>
      </c>
      <c r="G29" s="38">
        <f t="shared" si="1"/>
        <v>-175.11</v>
      </c>
      <c r="H29" s="85">
        <v>230</v>
      </c>
      <c r="I29" s="85">
        <v>407.93</v>
      </c>
      <c r="J29" s="225">
        <v>383.88</v>
      </c>
      <c r="K29" s="225">
        <v>230</v>
      </c>
      <c r="L29" s="237"/>
      <c r="M29" s="122">
        <v>410</v>
      </c>
      <c r="N29" s="226">
        <f>SUMIF('Cash Book until Financial End'!D:D,A29,'Cash Book until Financial End'!F:F)</f>
        <v>395.11</v>
      </c>
      <c r="O29" s="240">
        <v>420</v>
      </c>
    </row>
    <row r="30" spans="1:15">
      <c r="A30" s="36" t="s">
        <v>23</v>
      </c>
      <c r="B30" s="37">
        <v>50</v>
      </c>
      <c r="C30" s="37">
        <v>160</v>
      </c>
      <c r="D30" s="69">
        <v>60</v>
      </c>
      <c r="E30" s="60">
        <f>SUMIF('Cash Book until Financial End'!D:D,A30,'Cash Book until Financial End'!H:H)</f>
        <v>60</v>
      </c>
      <c r="F30" s="69">
        <v>160</v>
      </c>
      <c r="G30" s="38">
        <f t="shared" si="1"/>
        <v>100</v>
      </c>
      <c r="H30" s="85">
        <v>50</v>
      </c>
      <c r="I30" s="85">
        <v>40</v>
      </c>
      <c r="J30" s="225">
        <v>25</v>
      </c>
      <c r="K30" s="225">
        <v>50</v>
      </c>
      <c r="L30" s="237"/>
      <c r="M30" s="122">
        <v>50</v>
      </c>
      <c r="N30" s="226">
        <f>SUMIF('Cash Book until Financial End'!D:D,A30,'Cash Book until Financial End'!F:F)</f>
        <v>60</v>
      </c>
      <c r="O30" s="240">
        <v>100</v>
      </c>
    </row>
    <row r="31" spans="1:15" ht="15.75" thickBot="1">
      <c r="A31" s="47" t="s">
        <v>44</v>
      </c>
      <c r="B31" s="42">
        <v>0</v>
      </c>
      <c r="C31" s="42">
        <v>0</v>
      </c>
      <c r="D31" s="73">
        <v>0</v>
      </c>
      <c r="E31" s="62">
        <f>SUMIF('Cash Book until Financial End'!D:D,A31,'Cash Book until Financial End'!H:H)</f>
        <v>0</v>
      </c>
      <c r="F31" s="73">
        <v>100</v>
      </c>
      <c r="G31" s="43">
        <f t="shared" si="1"/>
        <v>100</v>
      </c>
      <c r="H31" s="87">
        <v>0</v>
      </c>
      <c r="I31" s="87">
        <v>0</v>
      </c>
      <c r="J31" s="225">
        <v>0</v>
      </c>
      <c r="K31" s="225">
        <v>0</v>
      </c>
      <c r="L31" s="237"/>
      <c r="M31" s="122">
        <v>0</v>
      </c>
      <c r="N31" s="226">
        <f>SUMIF('Cash Book until Financial End'!D:D,A31,'Cash Book until Financial End'!F:F)</f>
        <v>0</v>
      </c>
      <c r="O31" s="240">
        <v>100</v>
      </c>
    </row>
    <row r="32" spans="1:15" ht="16.5" thickTop="1" thickBot="1">
      <c r="A32" s="92" t="s">
        <v>41</v>
      </c>
      <c r="B32" s="99">
        <v>1002.46</v>
      </c>
      <c r="C32" s="99">
        <v>1410</v>
      </c>
      <c r="D32" s="100">
        <f>SUM(D23:D31)</f>
        <v>1182</v>
      </c>
      <c r="E32" s="108">
        <f>SUM(E23:E31)</f>
        <v>1622.1</v>
      </c>
      <c r="F32" s="100">
        <f>SUM(F23:F31)</f>
        <v>1653</v>
      </c>
      <c r="G32" s="109">
        <f t="shared" si="1"/>
        <v>30.900000000000091</v>
      </c>
      <c r="H32" s="98">
        <f t="shared" ref="H32:N32" si="2">SUM(H23:H31)</f>
        <v>1348</v>
      </c>
      <c r="I32" s="98">
        <f t="shared" si="2"/>
        <v>1422.18</v>
      </c>
      <c r="J32" s="222">
        <f t="shared" si="2"/>
        <v>1420.03</v>
      </c>
      <c r="K32" s="222">
        <f t="shared" si="2"/>
        <v>1378</v>
      </c>
      <c r="L32" s="235"/>
      <c r="M32" s="123">
        <f t="shared" si="2"/>
        <v>1520</v>
      </c>
      <c r="N32" s="228">
        <f t="shared" si="2"/>
        <v>1502.8200000000002</v>
      </c>
      <c r="O32" s="241">
        <f>SUM(O23:O31)</f>
        <v>1830</v>
      </c>
    </row>
    <row r="33" spans="1:15">
      <c r="A33" s="44" t="s">
        <v>45</v>
      </c>
      <c r="B33" s="48"/>
      <c r="C33" s="48"/>
      <c r="D33" s="75"/>
      <c r="E33" s="64"/>
      <c r="F33" s="75"/>
      <c r="G33" s="49"/>
      <c r="H33" s="89"/>
      <c r="I33" s="89"/>
      <c r="K33" s="225"/>
      <c r="L33" s="237"/>
      <c r="O33" s="240"/>
    </row>
    <row r="34" spans="1:15">
      <c r="A34" s="36" t="s">
        <v>25</v>
      </c>
      <c r="B34" s="37">
        <v>0</v>
      </c>
      <c r="C34" s="37">
        <v>100</v>
      </c>
      <c r="D34" s="69">
        <v>0</v>
      </c>
      <c r="E34" s="60">
        <v>0</v>
      </c>
      <c r="F34" s="69">
        <v>100</v>
      </c>
      <c r="G34" s="38">
        <f>F34-E34</f>
        <v>100</v>
      </c>
      <c r="H34" s="85">
        <v>110</v>
      </c>
      <c r="I34" s="85">
        <v>102</v>
      </c>
      <c r="J34" s="225">
        <v>108</v>
      </c>
      <c r="K34" s="225">
        <v>110</v>
      </c>
      <c r="L34" s="237"/>
      <c r="M34" s="122">
        <v>110</v>
      </c>
      <c r="N34" s="226">
        <f>SUMIF('Cash Book until Financial End'!D:D,A34,'Cash Book until Financial End'!F:F)</f>
        <v>90</v>
      </c>
      <c r="O34" s="240">
        <v>110</v>
      </c>
    </row>
    <row r="35" spans="1:15">
      <c r="A35" s="36" t="s">
        <v>46</v>
      </c>
      <c r="B35" s="37">
        <v>0</v>
      </c>
      <c r="C35" s="37">
        <v>100</v>
      </c>
      <c r="D35" s="69">
        <v>0</v>
      </c>
      <c r="E35" s="60">
        <f>SUMIF('Cash Book until Financial End'!D:D,A35,'Cash Book until Financial End'!H:H)</f>
        <v>265.2</v>
      </c>
      <c r="F35" s="69">
        <v>100</v>
      </c>
      <c r="G35" s="38">
        <f>F35-E35</f>
        <v>-165.2</v>
      </c>
      <c r="H35" s="85">
        <v>100</v>
      </c>
      <c r="I35" s="85">
        <v>0</v>
      </c>
      <c r="J35" s="225">
        <v>0</v>
      </c>
      <c r="K35" s="225">
        <v>100</v>
      </c>
      <c r="L35" s="237"/>
      <c r="M35" s="122">
        <v>100</v>
      </c>
      <c r="N35" s="226">
        <f>SUMIF('Cash Book until Financial End'!D:D,A35,'Cash Book until Financial End'!F:F)</f>
        <v>221</v>
      </c>
      <c r="O35" s="240">
        <v>250</v>
      </c>
    </row>
    <row r="36" spans="1:15">
      <c r="A36" s="36" t="s">
        <v>20</v>
      </c>
      <c r="B36" s="37">
        <v>1235</v>
      </c>
      <c r="C36" s="37">
        <v>1860</v>
      </c>
      <c r="D36" s="69">
        <v>1235</v>
      </c>
      <c r="E36" s="60">
        <f>SUMIF('Cash Book until Financial End'!D:D,A36,'Cash Book until Financial End'!H:H)</f>
        <v>2580</v>
      </c>
      <c r="F36" s="69">
        <v>1400</v>
      </c>
      <c r="G36" s="38">
        <f>F36-E36</f>
        <v>-1180</v>
      </c>
      <c r="H36" s="85">
        <v>1900</v>
      </c>
      <c r="I36" s="85">
        <v>1930</v>
      </c>
      <c r="J36" s="225">
        <v>1855</v>
      </c>
      <c r="K36" s="225">
        <v>1900</v>
      </c>
      <c r="L36" s="237"/>
      <c r="M36" s="122">
        <v>2000</v>
      </c>
      <c r="N36" s="226">
        <f>SUMIF('Cash Book until Financial End'!D:D,A36,'Cash Book until Financial End'!F:F)</f>
        <v>2150</v>
      </c>
      <c r="O36" s="240">
        <v>2300</v>
      </c>
    </row>
    <row r="37" spans="1:15" ht="15.75" thickBot="1">
      <c r="A37" s="47" t="s">
        <v>47</v>
      </c>
      <c r="B37" s="42">
        <v>0</v>
      </c>
      <c r="C37" s="42">
        <v>200</v>
      </c>
      <c r="D37" s="73">
        <v>0</v>
      </c>
      <c r="E37" s="62">
        <f>SUMIF('Cash Book until Financial End'!D:D,A37,'Cash Book until Financial End'!H:H)</f>
        <v>0</v>
      </c>
      <c r="F37" s="73">
        <v>715</v>
      </c>
      <c r="G37" s="43">
        <f>F37-E37</f>
        <v>715</v>
      </c>
      <c r="H37" s="87">
        <v>500</v>
      </c>
      <c r="I37" s="87">
        <v>1740</v>
      </c>
      <c r="J37" s="225">
        <v>55.2</v>
      </c>
      <c r="K37" s="225">
        <v>500</v>
      </c>
      <c r="L37" s="237"/>
      <c r="M37" s="122">
        <v>500</v>
      </c>
      <c r="N37" s="226">
        <f>SUMIF('Cash Book until Financial End'!D:D,A37,'Cash Book until Financial End'!F:F)</f>
        <v>0</v>
      </c>
      <c r="O37" s="240">
        <v>500</v>
      </c>
    </row>
    <row r="38" spans="1:15" ht="16.5" thickTop="1" thickBot="1">
      <c r="A38" s="92" t="s">
        <v>45</v>
      </c>
      <c r="B38" s="99">
        <v>1235</v>
      </c>
      <c r="C38" s="99">
        <v>2260</v>
      </c>
      <c r="D38" s="100">
        <f>SUM(D34:D37)</f>
        <v>1235</v>
      </c>
      <c r="E38" s="108">
        <f>SUM(E34:E37)</f>
        <v>2845.2</v>
      </c>
      <c r="F38" s="100">
        <f>SUM(F34:F37)</f>
        <v>2315</v>
      </c>
      <c r="G38" s="109">
        <f>F38-E38</f>
        <v>-530.19999999999982</v>
      </c>
      <c r="H38" s="98">
        <f t="shared" ref="H38:N38" si="3">SUM(H34:H37)</f>
        <v>2610</v>
      </c>
      <c r="I38" s="98">
        <f t="shared" si="3"/>
        <v>3772</v>
      </c>
      <c r="J38" s="222">
        <f t="shared" si="3"/>
        <v>2018.2</v>
      </c>
      <c r="K38" s="222">
        <f t="shared" si="3"/>
        <v>2610</v>
      </c>
      <c r="L38" s="235"/>
      <c r="M38" s="123">
        <f t="shared" si="3"/>
        <v>2710</v>
      </c>
      <c r="N38" s="228">
        <f t="shared" si="3"/>
        <v>2461</v>
      </c>
      <c r="O38" s="241">
        <f>SUM(O34:O37)</f>
        <v>3160</v>
      </c>
    </row>
    <row r="39" spans="1:15">
      <c r="A39" s="49"/>
      <c r="B39" s="48"/>
      <c r="C39" s="48"/>
      <c r="D39" s="75"/>
      <c r="E39" s="64"/>
      <c r="F39" s="75"/>
      <c r="G39" s="49"/>
      <c r="H39" s="89"/>
      <c r="I39" s="89"/>
      <c r="K39" s="225"/>
      <c r="L39" s="237"/>
      <c r="O39" s="240"/>
    </row>
    <row r="40" spans="1:15">
      <c r="A40" s="31" t="s">
        <v>24</v>
      </c>
      <c r="B40" s="37">
        <v>220</v>
      </c>
      <c r="C40" s="37">
        <v>220</v>
      </c>
      <c r="D40" s="69">
        <v>220</v>
      </c>
      <c r="E40" s="60">
        <v>0</v>
      </c>
      <c r="F40" s="69">
        <v>0</v>
      </c>
      <c r="G40" s="38">
        <f>F40-E40</f>
        <v>0</v>
      </c>
      <c r="H40" s="85">
        <v>100</v>
      </c>
      <c r="I40" s="85">
        <v>0</v>
      </c>
      <c r="J40" s="225">
        <v>0</v>
      </c>
      <c r="K40" s="225">
        <v>100</v>
      </c>
      <c r="L40" s="237"/>
      <c r="M40" s="122">
        <v>50</v>
      </c>
      <c r="N40" s="226">
        <f>SUMIF('Cash Book until Financial End'!D:D,A40,'Cash Book until Financial End'!F:F)</f>
        <v>156</v>
      </c>
      <c r="O40" s="240">
        <v>100</v>
      </c>
    </row>
    <row r="41" spans="1:15" ht="15.75" thickBot="1">
      <c r="A41" s="47"/>
      <c r="B41" s="50"/>
      <c r="C41" s="50"/>
      <c r="D41" s="76"/>
      <c r="E41" s="65"/>
      <c r="F41" s="76"/>
      <c r="G41" s="47"/>
      <c r="H41" s="90"/>
      <c r="I41" s="90"/>
      <c r="K41" s="225"/>
      <c r="L41" s="237"/>
      <c r="O41" s="240"/>
    </row>
    <row r="42" spans="1:15" ht="16.5" thickTop="1" thickBot="1">
      <c r="A42" s="92" t="s">
        <v>48</v>
      </c>
      <c r="B42" s="93">
        <v>4731.21</v>
      </c>
      <c r="C42" s="93">
        <v>5850</v>
      </c>
      <c r="D42" s="96">
        <f>SUM(D40,D38,D32,D21)</f>
        <v>5085</v>
      </c>
      <c r="E42" s="95">
        <f>SUM(E40,E38,E32,E21)</f>
        <v>6604.74</v>
      </c>
      <c r="F42" s="96">
        <f>SUM(F40,F38,F32,F21)</f>
        <v>6100</v>
      </c>
      <c r="G42" s="97">
        <f>F42-E42</f>
        <v>-504.73999999999978</v>
      </c>
      <c r="H42" s="98">
        <f t="shared" ref="H42:N42" si="4">SUM(H21+H32+H38+H40)</f>
        <v>6394</v>
      </c>
      <c r="I42" s="98">
        <f t="shared" si="4"/>
        <v>7578.29</v>
      </c>
      <c r="J42" s="222">
        <f t="shared" si="4"/>
        <v>7160.99</v>
      </c>
      <c r="K42" s="222">
        <f t="shared" si="4"/>
        <v>7678</v>
      </c>
      <c r="L42" s="235"/>
      <c r="M42" s="123">
        <f t="shared" si="4"/>
        <v>7990</v>
      </c>
      <c r="N42" s="227">
        <f t="shared" si="4"/>
        <v>7647.1</v>
      </c>
      <c r="O42" s="241">
        <f>SUM(O21+O32+O38+O40)</f>
        <v>9282</v>
      </c>
    </row>
    <row r="43" spans="1:15">
      <c r="A43" s="44"/>
      <c r="B43" s="48"/>
      <c r="C43" s="48"/>
      <c r="D43" s="75"/>
      <c r="E43" s="64"/>
      <c r="F43" s="75"/>
      <c r="G43" s="49"/>
      <c r="H43" s="89"/>
      <c r="I43" s="89"/>
      <c r="K43" s="225"/>
      <c r="L43" s="237"/>
      <c r="O43" s="240"/>
    </row>
    <row r="44" spans="1:15">
      <c r="A44" s="31" t="s">
        <v>49</v>
      </c>
      <c r="B44" s="39"/>
      <c r="C44" s="39"/>
      <c r="D44" s="70"/>
      <c r="E44" s="61"/>
      <c r="F44" s="70"/>
      <c r="G44" s="36"/>
      <c r="H44" s="86"/>
      <c r="I44" s="86"/>
      <c r="K44" s="225"/>
      <c r="L44" s="237"/>
      <c r="O44" s="240"/>
    </row>
    <row r="45" spans="1:15">
      <c r="A45" s="36" t="s">
        <v>50</v>
      </c>
      <c r="B45" s="37">
        <v>0</v>
      </c>
      <c r="C45" s="37">
        <v>0</v>
      </c>
      <c r="D45" s="69">
        <v>0</v>
      </c>
      <c r="E45" s="60">
        <v>0</v>
      </c>
      <c r="F45" s="69">
        <v>0</v>
      </c>
      <c r="G45" s="38">
        <f>F45-E45</f>
        <v>0</v>
      </c>
      <c r="H45" s="85">
        <v>0</v>
      </c>
      <c r="I45" s="85">
        <v>0</v>
      </c>
      <c r="J45" s="224">
        <v>0</v>
      </c>
      <c r="K45" s="69">
        <v>0</v>
      </c>
      <c r="L45" s="238"/>
      <c r="M45" s="122">
        <v>0</v>
      </c>
      <c r="N45" s="226">
        <f>SUMIF('Cash Book until Financial End'!D:D,A45,'Cash Book until Financial End'!F:F)</f>
        <v>0</v>
      </c>
      <c r="O45" s="240"/>
    </row>
    <row r="46" spans="1:15">
      <c r="A46" s="36" t="s">
        <v>51</v>
      </c>
      <c r="B46" s="37">
        <v>0</v>
      </c>
      <c r="C46" s="37">
        <v>0</v>
      </c>
      <c r="D46" s="69">
        <v>0</v>
      </c>
      <c r="E46" s="60">
        <f>SUMIF('Cash Book until Financial End'!D:D,A46,'Cash Book until Financial End'!H:H)</f>
        <v>0</v>
      </c>
      <c r="F46" s="69">
        <v>0</v>
      </c>
      <c r="G46" s="38">
        <f>F46-E46</f>
        <v>0</v>
      </c>
      <c r="H46" s="85">
        <v>0</v>
      </c>
      <c r="I46" s="85">
        <v>0</v>
      </c>
      <c r="J46" s="224">
        <v>0</v>
      </c>
      <c r="K46" s="69">
        <v>0</v>
      </c>
      <c r="L46" s="238"/>
      <c r="M46" s="122">
        <v>500</v>
      </c>
      <c r="N46" s="226">
        <f>SUMIF('Cash Book until Financial End'!D:D,A46,'Cash Book until Financial End'!F:F)</f>
        <v>0</v>
      </c>
      <c r="O46" s="240">
        <v>500</v>
      </c>
    </row>
    <row r="47" spans="1:15" ht="15.75" thickBot="1">
      <c r="A47" s="47" t="s">
        <v>19</v>
      </c>
      <c r="B47" s="42">
        <v>10517.49</v>
      </c>
      <c r="C47" s="42">
        <v>9371</v>
      </c>
      <c r="D47" s="73">
        <v>10966</v>
      </c>
      <c r="E47" s="62">
        <f>SUMIF('Cash Book until Financial End'!D:D,A47,'Cash Book until Financial End'!H:H)</f>
        <v>0</v>
      </c>
      <c r="F47" s="73">
        <v>0</v>
      </c>
      <c r="G47" s="43">
        <f>F47-E47</f>
        <v>0</v>
      </c>
      <c r="H47" s="87">
        <v>0</v>
      </c>
      <c r="I47" s="87">
        <v>0</v>
      </c>
      <c r="J47" s="224">
        <v>660</v>
      </c>
      <c r="K47" s="69">
        <v>0</v>
      </c>
      <c r="L47" s="238"/>
      <c r="M47" s="122">
        <v>0</v>
      </c>
      <c r="N47" s="226">
        <f>SUMIF('Cash Book until Financial End'!D:D,A47,'Cash Book until Financial End'!F:F)</f>
        <v>0</v>
      </c>
      <c r="O47" s="240"/>
    </row>
    <row r="48" spans="1:15" ht="15.75" thickBot="1">
      <c r="A48" s="92" t="s">
        <v>52</v>
      </c>
      <c r="B48" s="93">
        <v>10517.49</v>
      </c>
      <c r="C48" s="93">
        <v>9371</v>
      </c>
      <c r="D48" s="96">
        <f>SUM(D45:D47)</f>
        <v>10966</v>
      </c>
      <c r="E48" s="95">
        <f>SUM(E45:E47)</f>
        <v>0</v>
      </c>
      <c r="F48" s="96">
        <f>SUM(F45:F47)</f>
        <v>0</v>
      </c>
      <c r="G48" s="97">
        <f>F48-E48</f>
        <v>0</v>
      </c>
      <c r="H48" s="98">
        <f t="shared" ref="H48:M48" si="5">SUM(H45:H47)</f>
        <v>0</v>
      </c>
      <c r="I48" s="98">
        <f t="shared" si="5"/>
        <v>0</v>
      </c>
      <c r="J48" s="222">
        <f t="shared" si="5"/>
        <v>660</v>
      </c>
      <c r="K48" s="222">
        <f t="shared" si="5"/>
        <v>0</v>
      </c>
      <c r="L48" s="235"/>
      <c r="M48" s="123">
        <f t="shared" si="5"/>
        <v>500</v>
      </c>
      <c r="N48" s="226">
        <f>SUMIF('Cash Book until Financial End'!D:D,A48,'Cash Book until Financial End'!F:F)</f>
        <v>0</v>
      </c>
      <c r="O48" s="241">
        <f>SUM(O45:O47)</f>
        <v>500</v>
      </c>
    </row>
    <row r="49" spans="1:15" ht="15.75" thickBot="1">
      <c r="A49" s="110"/>
      <c r="B49" s="111"/>
      <c r="C49" s="111"/>
      <c r="D49" s="112"/>
      <c r="E49" s="113"/>
      <c r="F49" s="112"/>
      <c r="G49" s="114"/>
      <c r="H49" s="91"/>
      <c r="I49" s="91"/>
      <c r="K49" s="225"/>
      <c r="L49" s="237"/>
      <c r="O49" s="240"/>
    </row>
    <row r="50" spans="1:15" ht="16.5" thickTop="1" thickBot="1">
      <c r="A50" s="92" t="s">
        <v>53</v>
      </c>
      <c r="B50" s="93">
        <v>15248.7</v>
      </c>
      <c r="C50" s="93">
        <v>15221</v>
      </c>
      <c r="D50" s="96">
        <f>D48+D42</f>
        <v>16051</v>
      </c>
      <c r="E50" s="95">
        <f>E48+E42</f>
        <v>6604.74</v>
      </c>
      <c r="F50" s="96">
        <f>F48+F42</f>
        <v>6100</v>
      </c>
      <c r="G50" s="97">
        <f>F50-E50</f>
        <v>-504.73999999999978</v>
      </c>
      <c r="H50" s="115">
        <f t="shared" ref="H50:N50" si="6">SUM(H42+H48)</f>
        <v>6394</v>
      </c>
      <c r="I50" s="98">
        <f t="shared" si="6"/>
        <v>7578.29</v>
      </c>
      <c r="J50" s="222">
        <f t="shared" si="6"/>
        <v>7820.99</v>
      </c>
      <c r="K50" s="222">
        <f t="shared" si="6"/>
        <v>7678</v>
      </c>
      <c r="L50" s="235"/>
      <c r="M50" s="123">
        <f t="shared" si="6"/>
        <v>8490</v>
      </c>
      <c r="N50" s="227">
        <f t="shared" si="6"/>
        <v>7647.1</v>
      </c>
      <c r="O50" s="240">
        <f>SUM(O42+O48)</f>
        <v>9782</v>
      </c>
    </row>
    <row r="51" spans="1:15">
      <c r="E51" s="78"/>
      <c r="J51" s="121"/>
      <c r="M51" s="124"/>
      <c r="N51" s="226" t="s">
        <v>259</v>
      </c>
    </row>
    <row r="52" spans="1:15">
      <c r="J52" s="121"/>
      <c r="M52" s="124"/>
    </row>
    <row r="53" spans="1:15">
      <c r="J53" s="121"/>
      <c r="M53" s="124"/>
    </row>
    <row r="54" spans="1:15">
      <c r="J54" s="121"/>
      <c r="M54" s="124"/>
    </row>
    <row r="55" spans="1:15">
      <c r="J55" s="121"/>
      <c r="M55" s="124"/>
    </row>
    <row r="56" spans="1:15">
      <c r="J56" s="121"/>
      <c r="M56" s="124"/>
    </row>
    <row r="57" spans="1:15">
      <c r="J57" s="121"/>
      <c r="M57" s="124"/>
    </row>
    <row r="58" spans="1:15">
      <c r="J58" s="121"/>
      <c r="M58" s="124"/>
    </row>
    <row r="59" spans="1:15">
      <c r="J59" s="121"/>
      <c r="M59" s="124"/>
    </row>
    <row r="60" spans="1:15">
      <c r="J60" s="121"/>
      <c r="M60" s="124"/>
    </row>
    <row r="61" spans="1:15">
      <c r="J61" s="121"/>
      <c r="M61" s="124"/>
    </row>
    <row r="62" spans="1:15">
      <c r="J62" s="121"/>
      <c r="M62" s="124"/>
    </row>
    <row r="63" spans="1:15">
      <c r="J63" s="121"/>
      <c r="M63" s="124"/>
    </row>
    <row r="64" spans="1:15">
      <c r="J64" s="121"/>
      <c r="M64" s="124"/>
    </row>
    <row r="65" spans="10:13">
      <c r="J65" s="121"/>
      <c r="M65" s="124"/>
    </row>
    <row r="66" spans="10:13">
      <c r="J66" s="121"/>
      <c r="M66" s="124"/>
    </row>
    <row r="67" spans="10:13">
      <c r="J67" s="121"/>
      <c r="M67" s="124"/>
    </row>
    <row r="68" spans="10:13">
      <c r="J68" s="121"/>
      <c r="M68" s="124"/>
    </row>
    <row r="69" spans="10:13">
      <c r="J69" s="121"/>
      <c r="M69" s="124"/>
    </row>
    <row r="70" spans="10:13">
      <c r="J70" s="121"/>
      <c r="M70" s="124"/>
    </row>
    <row r="71" spans="10:13">
      <c r="J71" s="121"/>
      <c r="M71" s="124"/>
    </row>
    <row r="72" spans="10:13">
      <c r="J72" s="121"/>
      <c r="M72" s="124"/>
    </row>
    <row r="73" spans="10:13">
      <c r="J73" s="121"/>
      <c r="M73" s="124"/>
    </row>
    <row r="74" spans="10:13">
      <c r="J74" s="121"/>
      <c r="M74" s="124"/>
    </row>
    <row r="75" spans="10:13">
      <c r="J75" s="121"/>
      <c r="M75" s="124"/>
    </row>
    <row r="76" spans="10:13">
      <c r="J76" s="121"/>
      <c r="M76" s="124"/>
    </row>
    <row r="77" spans="10:13">
      <c r="J77" s="121"/>
      <c r="M77" s="124"/>
    </row>
    <row r="78" spans="10:13">
      <c r="J78" s="121"/>
      <c r="M78" s="124"/>
    </row>
    <row r="79" spans="10:13">
      <c r="J79" s="121"/>
      <c r="M79" s="124"/>
    </row>
    <row r="80" spans="10:13">
      <c r="J80" s="121"/>
      <c r="M80" s="124"/>
    </row>
    <row r="81" spans="10:13">
      <c r="J81" s="121"/>
      <c r="M81" s="124"/>
    </row>
    <row r="82" spans="10:13">
      <c r="J82" s="121"/>
      <c r="M82" s="124"/>
    </row>
    <row r="83" spans="10:13">
      <c r="J83" s="121"/>
      <c r="M83" s="124"/>
    </row>
    <row r="84" spans="10:13">
      <c r="J84" s="121"/>
      <c r="M84" s="124"/>
    </row>
    <row r="85" spans="10:13">
      <c r="J85" s="121"/>
      <c r="M85" s="124"/>
    </row>
    <row r="86" spans="10:13">
      <c r="J86" s="121"/>
      <c r="M86" s="124"/>
    </row>
    <row r="87" spans="10:13">
      <c r="J87" s="121"/>
      <c r="M87" s="124"/>
    </row>
    <row r="88" spans="10:13">
      <c r="J88" s="121"/>
      <c r="M88" s="124"/>
    </row>
    <row r="89" spans="10:13">
      <c r="J89" s="121"/>
      <c r="M89" s="124"/>
    </row>
    <row r="90" spans="10:13">
      <c r="J90" s="121"/>
      <c r="M90" s="124"/>
    </row>
    <row r="91" spans="10:13">
      <c r="J91" s="121"/>
      <c r="M91" s="124"/>
    </row>
    <row r="92" spans="10:13">
      <c r="J92" s="121"/>
      <c r="M92" s="124"/>
    </row>
    <row r="93" spans="10:13">
      <c r="J93" s="121"/>
      <c r="M93" s="124"/>
    </row>
    <row r="94" spans="10:13">
      <c r="J94" s="121"/>
      <c r="M94" s="124"/>
    </row>
    <row r="95" spans="10:13">
      <c r="J95" s="121"/>
      <c r="M95" s="124"/>
    </row>
    <row r="96" spans="10:13">
      <c r="J96" s="121"/>
      <c r="M96" s="124"/>
    </row>
    <row r="97" spans="10:13">
      <c r="J97" s="121"/>
      <c r="M97" s="124"/>
    </row>
    <row r="98" spans="10:13">
      <c r="J98" s="121"/>
      <c r="M98" s="124"/>
    </row>
    <row r="99" spans="10:13">
      <c r="J99" s="121"/>
      <c r="M99" s="124"/>
    </row>
    <row r="100" spans="10:13">
      <c r="J100" s="121"/>
      <c r="M100" s="124"/>
    </row>
    <row r="101" spans="10:13">
      <c r="J101" s="121"/>
      <c r="M101" s="124"/>
    </row>
    <row r="102" spans="10:13">
      <c r="J102" s="121"/>
      <c r="M102" s="124"/>
    </row>
    <row r="103" spans="10:13">
      <c r="J103" s="121"/>
      <c r="M103" s="124"/>
    </row>
    <row r="104" spans="10:13">
      <c r="J104" s="121"/>
      <c r="M104" s="124"/>
    </row>
    <row r="105" spans="10:13">
      <c r="J105" s="121"/>
      <c r="M105" s="124"/>
    </row>
    <row r="106" spans="10:13">
      <c r="J106" s="121"/>
      <c r="M106" s="124"/>
    </row>
    <row r="107" spans="10:13">
      <c r="J107" s="121"/>
      <c r="M107" s="124"/>
    </row>
    <row r="108" spans="10:13">
      <c r="J108" s="121"/>
      <c r="M108" s="124"/>
    </row>
    <row r="109" spans="10:13">
      <c r="J109" s="121"/>
      <c r="M109" s="124"/>
    </row>
    <row r="110" spans="10:13">
      <c r="J110" s="121"/>
      <c r="M110" s="124"/>
    </row>
    <row r="111" spans="10:13">
      <c r="J111" s="121"/>
      <c r="M111" s="124"/>
    </row>
    <row r="112" spans="10:13">
      <c r="J112" s="121"/>
      <c r="M112" s="124"/>
    </row>
    <row r="113" spans="10:13">
      <c r="J113" s="121"/>
      <c r="M113" s="124"/>
    </row>
    <row r="114" spans="10:13">
      <c r="J114" s="121"/>
      <c r="M114" s="124"/>
    </row>
    <row r="115" spans="10:13">
      <c r="J115" s="121"/>
      <c r="M115" s="124"/>
    </row>
    <row r="116" spans="10:13">
      <c r="J116" s="121"/>
      <c r="M116" s="124"/>
    </row>
    <row r="117" spans="10:13">
      <c r="J117" s="121"/>
      <c r="M117" s="124"/>
    </row>
    <row r="118" spans="10:13">
      <c r="J118" s="121"/>
      <c r="M118" s="124"/>
    </row>
    <row r="119" spans="10:13">
      <c r="J119" s="121"/>
      <c r="M119" s="124"/>
    </row>
    <row r="120" spans="10:13">
      <c r="J120" s="121"/>
      <c r="M120" s="124"/>
    </row>
    <row r="121" spans="10:13">
      <c r="J121" s="121"/>
      <c r="M121" s="124"/>
    </row>
    <row r="122" spans="10:13">
      <c r="J122" s="121"/>
      <c r="M122" s="124"/>
    </row>
    <row r="123" spans="10:13">
      <c r="J123" s="121"/>
      <c r="M123" s="124"/>
    </row>
    <row r="124" spans="10:13">
      <c r="J124" s="121"/>
      <c r="M124" s="124"/>
    </row>
    <row r="125" spans="10:13">
      <c r="J125" s="121"/>
      <c r="M125" s="124"/>
    </row>
    <row r="126" spans="10:13">
      <c r="J126" s="121"/>
      <c r="M126" s="124"/>
    </row>
    <row r="127" spans="10:13">
      <c r="J127" s="121"/>
      <c r="M127" s="124"/>
    </row>
    <row r="128" spans="10:13">
      <c r="J128" s="121"/>
      <c r="M128" s="124"/>
    </row>
    <row r="129" spans="10:13">
      <c r="J129" s="121"/>
      <c r="M129" s="124"/>
    </row>
    <row r="130" spans="10:13">
      <c r="J130" s="121"/>
      <c r="M130" s="124"/>
    </row>
    <row r="131" spans="10:13">
      <c r="J131" s="121"/>
      <c r="M131" s="124"/>
    </row>
    <row r="132" spans="10:13">
      <c r="J132" s="121"/>
      <c r="M132" s="124"/>
    </row>
    <row r="133" spans="10:13">
      <c r="J133" s="121"/>
      <c r="M133" s="124"/>
    </row>
    <row r="134" spans="10:13">
      <c r="J134" s="121"/>
      <c r="M134" s="124"/>
    </row>
    <row r="135" spans="10:13">
      <c r="J135" s="121"/>
      <c r="M135" s="124"/>
    </row>
    <row r="136" spans="10:13">
      <c r="J136" s="121"/>
      <c r="M136" s="124"/>
    </row>
    <row r="137" spans="10:13">
      <c r="J137" s="121"/>
      <c r="M137" s="124"/>
    </row>
    <row r="138" spans="10:13">
      <c r="J138" s="121"/>
      <c r="M138" s="124"/>
    </row>
    <row r="139" spans="10:13">
      <c r="J139" s="121"/>
      <c r="M139" s="124"/>
    </row>
    <row r="140" spans="10:13">
      <c r="J140" s="121"/>
      <c r="M140" s="124"/>
    </row>
    <row r="141" spans="10:13">
      <c r="J141" s="121"/>
      <c r="M141" s="124"/>
    </row>
    <row r="142" spans="10:13">
      <c r="J142" s="121"/>
      <c r="M142" s="124"/>
    </row>
    <row r="143" spans="10:13">
      <c r="J143" s="121"/>
      <c r="M143" s="124"/>
    </row>
    <row r="144" spans="10:13">
      <c r="J144" s="121"/>
      <c r="M144" s="124"/>
    </row>
    <row r="145" spans="10:13">
      <c r="J145" s="121"/>
      <c r="M145" s="124"/>
    </row>
    <row r="146" spans="10:13">
      <c r="J146" s="121"/>
      <c r="M146" s="124"/>
    </row>
    <row r="147" spans="10:13">
      <c r="M147" s="124"/>
    </row>
    <row r="148" spans="10:13">
      <c r="M148" s="124"/>
    </row>
    <row r="149" spans="10:13">
      <c r="M149" s="124"/>
    </row>
    <row r="150" spans="10:13">
      <c r="M150" s="124"/>
    </row>
    <row r="151" spans="10:13">
      <c r="M151" s="124"/>
    </row>
    <row r="152" spans="10:13">
      <c r="M152" s="124"/>
    </row>
    <row r="153" spans="10:13">
      <c r="M153" s="124"/>
    </row>
    <row r="154" spans="10:13">
      <c r="M154" s="124"/>
    </row>
    <row r="155" spans="10:13">
      <c r="M155" s="124"/>
    </row>
    <row r="156" spans="10:13">
      <c r="M156" s="124"/>
    </row>
    <row r="157" spans="10:13">
      <c r="M157" s="124"/>
    </row>
    <row r="158" spans="10:13">
      <c r="M158" s="124"/>
    </row>
    <row r="159" spans="10:13">
      <c r="M159" s="124"/>
    </row>
    <row r="160" spans="10:13">
      <c r="M160" s="124"/>
    </row>
    <row r="161" spans="13:13">
      <c r="M161" s="124"/>
    </row>
    <row r="162" spans="13:13">
      <c r="M162" s="124"/>
    </row>
    <row r="163" spans="13:13">
      <c r="M163" s="124"/>
    </row>
    <row r="164" spans="13:13">
      <c r="M164" s="124"/>
    </row>
    <row r="165" spans="13:13">
      <c r="M165" s="124"/>
    </row>
    <row r="166" spans="13:13">
      <c r="M166" s="124"/>
    </row>
    <row r="167" spans="13:13">
      <c r="M167" s="124"/>
    </row>
    <row r="168" spans="13:13">
      <c r="M168" s="124"/>
    </row>
    <row r="169" spans="13:13">
      <c r="M169" s="124"/>
    </row>
    <row r="170" spans="13:13">
      <c r="M170" s="124"/>
    </row>
    <row r="171" spans="13:13">
      <c r="M171" s="124"/>
    </row>
    <row r="172" spans="13:13">
      <c r="M172" s="124"/>
    </row>
    <row r="173" spans="13:13">
      <c r="M173" s="124"/>
    </row>
    <row r="174" spans="13:13">
      <c r="M174" s="124"/>
    </row>
    <row r="175" spans="13:13">
      <c r="M175" s="124"/>
    </row>
    <row r="176" spans="13:13">
      <c r="M176" s="124"/>
    </row>
    <row r="177" spans="13:13">
      <c r="M177" s="124"/>
    </row>
    <row r="178" spans="13:13">
      <c r="M178" s="124"/>
    </row>
    <row r="179" spans="13:13">
      <c r="M179" s="124"/>
    </row>
    <row r="180" spans="13:13">
      <c r="M180" s="124"/>
    </row>
    <row r="181" spans="13:13">
      <c r="M181" s="124"/>
    </row>
    <row r="182" spans="13:13">
      <c r="M182" s="124"/>
    </row>
    <row r="183" spans="13:13">
      <c r="M183" s="124"/>
    </row>
    <row r="184" spans="13:13">
      <c r="M184" s="124"/>
    </row>
    <row r="185" spans="13:13">
      <c r="M185" s="124"/>
    </row>
    <row r="186" spans="13:13">
      <c r="M186" s="124"/>
    </row>
    <row r="187" spans="13:13">
      <c r="M187" s="124"/>
    </row>
    <row r="188" spans="13:13">
      <c r="M188" s="124"/>
    </row>
    <row r="189" spans="13:13">
      <c r="M189" s="124"/>
    </row>
    <row r="190" spans="13:13">
      <c r="M190" s="124"/>
    </row>
    <row r="191" spans="13:13">
      <c r="M191" s="124"/>
    </row>
    <row r="192" spans="13:13">
      <c r="M192" s="124"/>
    </row>
    <row r="193" spans="13:13">
      <c r="M193" s="124"/>
    </row>
    <row r="194" spans="13:13">
      <c r="M194" s="124"/>
    </row>
    <row r="195" spans="13:13">
      <c r="M195" s="124"/>
    </row>
    <row r="196" spans="13:13">
      <c r="M196" s="124"/>
    </row>
    <row r="197" spans="13:13">
      <c r="M197" s="124"/>
    </row>
    <row r="198" spans="13:13">
      <c r="M198" s="124"/>
    </row>
    <row r="199" spans="13:13">
      <c r="M199" s="124"/>
    </row>
    <row r="200" spans="13:13">
      <c r="M200" s="124"/>
    </row>
    <row r="201" spans="13:13">
      <c r="M201" s="124"/>
    </row>
    <row r="202" spans="13:13">
      <c r="M202" s="124"/>
    </row>
    <row r="203" spans="13:13">
      <c r="M203" s="124"/>
    </row>
    <row r="204" spans="13:13">
      <c r="M204" s="124"/>
    </row>
    <row r="205" spans="13:13">
      <c r="M205" s="124"/>
    </row>
    <row r="206" spans="13:13">
      <c r="M206" s="124"/>
    </row>
    <row r="207" spans="13:13">
      <c r="M207" s="124"/>
    </row>
    <row r="208" spans="13:13">
      <c r="M208" s="124"/>
    </row>
    <row r="209" spans="13:13">
      <c r="M209" s="124"/>
    </row>
    <row r="210" spans="13:13">
      <c r="M210" s="124"/>
    </row>
    <row r="211" spans="13:13">
      <c r="M211" s="124"/>
    </row>
    <row r="212" spans="13:13">
      <c r="M212" s="124"/>
    </row>
    <row r="213" spans="13:13">
      <c r="M213" s="124"/>
    </row>
    <row r="214" spans="13:13">
      <c r="M214" s="124"/>
    </row>
    <row r="215" spans="13:13">
      <c r="M215" s="124"/>
    </row>
    <row r="216" spans="13:13">
      <c r="M216" s="124"/>
    </row>
    <row r="217" spans="13:13">
      <c r="M217" s="124"/>
    </row>
    <row r="218" spans="13:13">
      <c r="M218" s="124"/>
    </row>
    <row r="219" spans="13:13">
      <c r="M219" s="124"/>
    </row>
    <row r="220" spans="13:13">
      <c r="M220" s="124"/>
    </row>
    <row r="221" spans="13:13">
      <c r="M221" s="124"/>
    </row>
    <row r="222" spans="13:13">
      <c r="M222" s="124"/>
    </row>
    <row r="223" spans="13:13">
      <c r="M223" s="124"/>
    </row>
    <row r="224" spans="13:13">
      <c r="M224" s="124"/>
    </row>
    <row r="225" spans="13:13">
      <c r="M225" s="124"/>
    </row>
    <row r="226" spans="13:13">
      <c r="M226" s="124"/>
    </row>
    <row r="227" spans="13:13">
      <c r="M227" s="124"/>
    </row>
    <row r="228" spans="13:13">
      <c r="M228" s="124"/>
    </row>
    <row r="229" spans="13:13">
      <c r="M229" s="124"/>
    </row>
    <row r="230" spans="13:13">
      <c r="M230" s="124"/>
    </row>
    <row r="231" spans="13:13">
      <c r="M231" s="124"/>
    </row>
    <row r="232" spans="13:13">
      <c r="M232" s="124"/>
    </row>
    <row r="233" spans="13:13">
      <c r="M233" s="124"/>
    </row>
    <row r="234" spans="13:13">
      <c r="M234" s="124"/>
    </row>
    <row r="235" spans="13:13">
      <c r="M235" s="124"/>
    </row>
    <row r="236" spans="13:13">
      <c r="M236" s="124"/>
    </row>
    <row r="237" spans="13:13">
      <c r="M237" s="124"/>
    </row>
    <row r="238" spans="13:13">
      <c r="M238" s="124"/>
    </row>
    <row r="239" spans="13:13">
      <c r="M239" s="124"/>
    </row>
    <row r="240" spans="13:13">
      <c r="M240" s="124"/>
    </row>
    <row r="241" spans="13:13">
      <c r="M241" s="124"/>
    </row>
    <row r="242" spans="13:13">
      <c r="M242" s="124"/>
    </row>
    <row r="243" spans="13:13">
      <c r="M243" s="124"/>
    </row>
    <row r="244" spans="13:13">
      <c r="M244" s="124"/>
    </row>
    <row r="245" spans="13:13">
      <c r="M245" s="124"/>
    </row>
    <row r="246" spans="13:13">
      <c r="M246" s="124"/>
    </row>
    <row r="247" spans="13:13">
      <c r="M247" s="124"/>
    </row>
    <row r="248" spans="13:13">
      <c r="M248" s="124"/>
    </row>
    <row r="249" spans="13:13">
      <c r="M249" s="124"/>
    </row>
    <row r="250" spans="13:13">
      <c r="M250" s="124"/>
    </row>
    <row r="251" spans="13:13">
      <c r="M251" s="124"/>
    </row>
    <row r="252" spans="13:13">
      <c r="M252" s="124"/>
    </row>
    <row r="253" spans="13:13">
      <c r="M253" s="124"/>
    </row>
    <row r="254" spans="13:13">
      <c r="M254" s="124"/>
    </row>
    <row r="255" spans="13:13">
      <c r="M255" s="124"/>
    </row>
    <row r="256" spans="13:13">
      <c r="M256" s="124"/>
    </row>
    <row r="257" spans="13:13">
      <c r="M257" s="124"/>
    </row>
    <row r="258" spans="13:13">
      <c r="M258" s="124"/>
    </row>
    <row r="259" spans="13:13">
      <c r="M259" s="124"/>
    </row>
    <row r="260" spans="13:13">
      <c r="M260" s="124"/>
    </row>
    <row r="261" spans="13:13">
      <c r="M261" s="124"/>
    </row>
    <row r="262" spans="13:13">
      <c r="M262" s="124"/>
    </row>
    <row r="263" spans="13:13">
      <c r="M263" s="124"/>
    </row>
    <row r="264" spans="13:13">
      <c r="M264" s="124"/>
    </row>
    <row r="265" spans="13:13">
      <c r="M265" s="124"/>
    </row>
    <row r="266" spans="13:13">
      <c r="M266" s="124"/>
    </row>
    <row r="267" spans="13:13">
      <c r="M267" s="124"/>
    </row>
    <row r="268" spans="13:13">
      <c r="M268" s="124"/>
    </row>
    <row r="269" spans="13:13">
      <c r="M269" s="124"/>
    </row>
    <row r="270" spans="13:13">
      <c r="M270" s="124"/>
    </row>
    <row r="271" spans="13:13">
      <c r="M271" s="124"/>
    </row>
    <row r="272" spans="13:13">
      <c r="M272" s="124"/>
    </row>
    <row r="273" spans="13:13">
      <c r="M273" s="124"/>
    </row>
    <row r="274" spans="13:13">
      <c r="M274" s="124"/>
    </row>
    <row r="275" spans="13:13">
      <c r="M275" s="124"/>
    </row>
    <row r="276" spans="13:13">
      <c r="M276" s="124"/>
    </row>
    <row r="277" spans="13:13">
      <c r="M277" s="124"/>
    </row>
    <row r="278" spans="13:13">
      <c r="M278" s="124"/>
    </row>
    <row r="279" spans="13:13">
      <c r="M279" s="124"/>
    </row>
    <row r="280" spans="13:13">
      <c r="M280" s="124"/>
    </row>
    <row r="281" spans="13:13">
      <c r="M281" s="124"/>
    </row>
    <row r="282" spans="13:13">
      <c r="M282" s="124"/>
    </row>
    <row r="283" spans="13:13">
      <c r="M283" s="124"/>
    </row>
    <row r="284" spans="13:13">
      <c r="M284" s="124"/>
    </row>
    <row r="285" spans="13:13">
      <c r="M285" s="124"/>
    </row>
    <row r="286" spans="13:13">
      <c r="M286" s="124"/>
    </row>
    <row r="287" spans="13:13">
      <c r="M287" s="124"/>
    </row>
    <row r="288" spans="13:13">
      <c r="M288" s="124"/>
    </row>
    <row r="289" spans="13:13">
      <c r="M289" s="124"/>
    </row>
    <row r="290" spans="13:13">
      <c r="M290" s="124"/>
    </row>
    <row r="291" spans="13:13">
      <c r="M291" s="124"/>
    </row>
    <row r="292" spans="13:13">
      <c r="M292" s="124"/>
    </row>
    <row r="293" spans="13:13">
      <c r="M293" s="124"/>
    </row>
    <row r="294" spans="13:13">
      <c r="M294" s="124"/>
    </row>
    <row r="295" spans="13:13">
      <c r="M295" s="124"/>
    </row>
    <row r="296" spans="13:13">
      <c r="M296" s="124"/>
    </row>
    <row r="297" spans="13:13">
      <c r="M297" s="124"/>
    </row>
    <row r="298" spans="13:13">
      <c r="M298" s="124"/>
    </row>
    <row r="299" spans="13:13">
      <c r="M299" s="124"/>
    </row>
    <row r="300" spans="13:13">
      <c r="M300" s="124"/>
    </row>
    <row r="301" spans="13:13">
      <c r="M301" s="124"/>
    </row>
    <row r="302" spans="13:13">
      <c r="M302" s="124"/>
    </row>
    <row r="303" spans="13:13">
      <c r="M303" s="124"/>
    </row>
    <row r="304" spans="13:13">
      <c r="M304" s="124"/>
    </row>
    <row r="305" spans="13:13">
      <c r="M305" s="124"/>
    </row>
    <row r="306" spans="13:13">
      <c r="M306" s="124"/>
    </row>
    <row r="307" spans="13:13">
      <c r="M307" s="124"/>
    </row>
    <row r="308" spans="13:13">
      <c r="M308" s="124"/>
    </row>
    <row r="309" spans="13:13">
      <c r="M309" s="124"/>
    </row>
    <row r="310" spans="13:13">
      <c r="M310" s="124"/>
    </row>
    <row r="311" spans="13:13">
      <c r="M311" s="124"/>
    </row>
    <row r="312" spans="13:13">
      <c r="M312" s="124"/>
    </row>
    <row r="313" spans="13:13">
      <c r="M313" s="124"/>
    </row>
    <row r="314" spans="13:13">
      <c r="M314" s="124"/>
    </row>
    <row r="315" spans="13:13">
      <c r="M315" s="124"/>
    </row>
    <row r="316" spans="13:13">
      <c r="M316" s="124"/>
    </row>
    <row r="317" spans="13:13">
      <c r="M317" s="124"/>
    </row>
    <row r="318" spans="13:13">
      <c r="M318" s="124"/>
    </row>
    <row r="319" spans="13:13">
      <c r="M319" s="124"/>
    </row>
    <row r="320" spans="13:13">
      <c r="M320" s="124"/>
    </row>
    <row r="321" spans="13:13">
      <c r="M321" s="124"/>
    </row>
    <row r="322" spans="13:13">
      <c r="M322" s="124"/>
    </row>
    <row r="323" spans="13:13">
      <c r="M323" s="124"/>
    </row>
    <row r="324" spans="13:13">
      <c r="M324" s="124"/>
    </row>
    <row r="325" spans="13:13">
      <c r="M325" s="124"/>
    </row>
    <row r="326" spans="13:13">
      <c r="M326" s="124"/>
    </row>
    <row r="327" spans="13:13">
      <c r="M327" s="124"/>
    </row>
    <row r="328" spans="13:13">
      <c r="M328" s="124"/>
    </row>
    <row r="329" spans="13:13">
      <c r="M329" s="124"/>
    </row>
    <row r="330" spans="13:13">
      <c r="M330" s="124"/>
    </row>
    <row r="331" spans="13:13">
      <c r="M331" s="124"/>
    </row>
    <row r="332" spans="13:13">
      <c r="M332" s="124"/>
    </row>
    <row r="333" spans="13:13">
      <c r="M333" s="124"/>
    </row>
    <row r="334" spans="13:13">
      <c r="M334" s="124"/>
    </row>
    <row r="335" spans="13:13">
      <c r="M335" s="124"/>
    </row>
    <row r="336" spans="13:13">
      <c r="M336" s="124"/>
    </row>
    <row r="337" spans="13:13">
      <c r="M337" s="124"/>
    </row>
    <row r="338" spans="13:13">
      <c r="M338" s="124"/>
    </row>
    <row r="339" spans="13:13">
      <c r="M339" s="124"/>
    </row>
    <row r="340" spans="13:13">
      <c r="M340" s="124"/>
    </row>
    <row r="341" spans="13:13">
      <c r="M341" s="124"/>
    </row>
    <row r="342" spans="13:13">
      <c r="M342" s="124"/>
    </row>
    <row r="343" spans="13:13">
      <c r="M343" s="124"/>
    </row>
    <row r="344" spans="13:13">
      <c r="M344" s="124"/>
    </row>
    <row r="345" spans="13:13">
      <c r="M345" s="124"/>
    </row>
    <row r="346" spans="13:13">
      <c r="M346" s="124"/>
    </row>
    <row r="347" spans="13:13">
      <c r="M347" s="124"/>
    </row>
    <row r="348" spans="13:13">
      <c r="M348" s="124"/>
    </row>
    <row r="349" spans="13:13">
      <c r="M349" s="124"/>
    </row>
    <row r="350" spans="13:13">
      <c r="M350" s="124"/>
    </row>
    <row r="351" spans="13:13">
      <c r="M351" s="124"/>
    </row>
    <row r="352" spans="13:13">
      <c r="M352" s="124"/>
    </row>
    <row r="353" spans="13:13">
      <c r="M353" s="124"/>
    </row>
    <row r="354" spans="13:13">
      <c r="M354" s="124"/>
    </row>
    <row r="355" spans="13:13">
      <c r="M355" s="124"/>
    </row>
    <row r="356" spans="13:13">
      <c r="M356" s="124"/>
    </row>
    <row r="357" spans="13:13">
      <c r="M357" s="124"/>
    </row>
    <row r="358" spans="13:13">
      <c r="M358" s="124"/>
    </row>
    <row r="359" spans="13:13">
      <c r="M359" s="124"/>
    </row>
    <row r="360" spans="13:13">
      <c r="M360" s="124"/>
    </row>
    <row r="361" spans="13:13">
      <c r="M361" s="124"/>
    </row>
    <row r="362" spans="13:13">
      <c r="M362" s="124"/>
    </row>
    <row r="363" spans="13:13">
      <c r="M363" s="124"/>
    </row>
    <row r="364" spans="13:13">
      <c r="M364" s="124"/>
    </row>
    <row r="365" spans="13:13">
      <c r="M365" s="124"/>
    </row>
    <row r="366" spans="13:13">
      <c r="M366" s="124"/>
    </row>
    <row r="367" spans="13:13">
      <c r="M367" s="124"/>
    </row>
    <row r="368" spans="13:13">
      <c r="M368" s="124"/>
    </row>
    <row r="369" spans="13:13">
      <c r="M369" s="124"/>
    </row>
    <row r="370" spans="13:13">
      <c r="M370" s="124"/>
    </row>
    <row r="371" spans="13:13">
      <c r="M371" s="124"/>
    </row>
    <row r="372" spans="13:13">
      <c r="M372" s="124"/>
    </row>
    <row r="373" spans="13:13">
      <c r="M373" s="124"/>
    </row>
    <row r="374" spans="13:13">
      <c r="M374" s="124"/>
    </row>
    <row r="375" spans="13:13">
      <c r="M375" s="124"/>
    </row>
    <row r="376" spans="13:13">
      <c r="M376" s="124"/>
    </row>
    <row r="377" spans="13:13">
      <c r="M377" s="124"/>
    </row>
    <row r="378" spans="13:13">
      <c r="M378" s="124"/>
    </row>
    <row r="379" spans="13:13">
      <c r="M379" s="124"/>
    </row>
    <row r="380" spans="13:13">
      <c r="M380" s="124"/>
    </row>
    <row r="381" spans="13:13">
      <c r="M381" s="124"/>
    </row>
    <row r="382" spans="13:13">
      <c r="M382" s="124"/>
    </row>
    <row r="383" spans="13:13">
      <c r="M383" s="124"/>
    </row>
    <row r="384" spans="13:13">
      <c r="M384" s="124"/>
    </row>
    <row r="385" spans="13:13">
      <c r="M385" s="124"/>
    </row>
    <row r="386" spans="13:13">
      <c r="M386" s="124"/>
    </row>
    <row r="387" spans="13:13">
      <c r="M387" s="124"/>
    </row>
    <row r="388" spans="13:13">
      <c r="M388" s="124"/>
    </row>
    <row r="389" spans="13:13">
      <c r="M389" s="124"/>
    </row>
    <row r="390" spans="13:13">
      <c r="M390" s="124"/>
    </row>
    <row r="391" spans="13:13">
      <c r="M391" s="124"/>
    </row>
    <row r="392" spans="13:13">
      <c r="M392" s="124"/>
    </row>
    <row r="393" spans="13:13">
      <c r="M393" s="124"/>
    </row>
    <row r="394" spans="13:13">
      <c r="M394" s="124"/>
    </row>
    <row r="395" spans="13:13">
      <c r="M395" s="124"/>
    </row>
    <row r="396" spans="13:13">
      <c r="M396" s="124"/>
    </row>
    <row r="397" spans="13:13">
      <c r="M397" s="124"/>
    </row>
    <row r="398" spans="13:13">
      <c r="M398" s="124"/>
    </row>
    <row r="399" spans="13:13">
      <c r="M399" s="124"/>
    </row>
    <row r="400" spans="13:13">
      <c r="M400" s="124"/>
    </row>
    <row r="401" spans="13:13">
      <c r="M401" s="124"/>
    </row>
    <row r="402" spans="13:13">
      <c r="M402" s="124"/>
    </row>
    <row r="403" spans="13:13">
      <c r="M403" s="124"/>
    </row>
    <row r="404" spans="13:13">
      <c r="M404" s="124"/>
    </row>
    <row r="405" spans="13:13">
      <c r="M405" s="124"/>
    </row>
    <row r="406" spans="13:13">
      <c r="M406" s="124"/>
    </row>
    <row r="407" spans="13:13">
      <c r="M407" s="124"/>
    </row>
    <row r="408" spans="13:13">
      <c r="M408" s="124"/>
    </row>
    <row r="409" spans="13:13">
      <c r="M409" s="124"/>
    </row>
    <row r="410" spans="13:13">
      <c r="M410" s="124"/>
    </row>
    <row r="411" spans="13:13">
      <c r="M411" s="124"/>
    </row>
    <row r="412" spans="13:13">
      <c r="M412" s="124"/>
    </row>
    <row r="413" spans="13:13">
      <c r="M413" s="124"/>
    </row>
    <row r="414" spans="13:13">
      <c r="M414" s="124"/>
    </row>
    <row r="415" spans="13:13">
      <c r="M415" s="124"/>
    </row>
    <row r="416" spans="13:13">
      <c r="M416" s="124"/>
    </row>
    <row r="417" spans="13:13">
      <c r="M417" s="124"/>
    </row>
    <row r="418" spans="13:13">
      <c r="M418" s="124"/>
    </row>
    <row r="419" spans="13:13">
      <c r="M419" s="124"/>
    </row>
    <row r="420" spans="13:13">
      <c r="M420" s="124"/>
    </row>
    <row r="421" spans="13:13">
      <c r="M421" s="124"/>
    </row>
    <row r="422" spans="13:13">
      <c r="M422" s="124"/>
    </row>
    <row r="423" spans="13:13">
      <c r="M423" s="124"/>
    </row>
    <row r="424" spans="13:13">
      <c r="M424" s="124"/>
    </row>
    <row r="425" spans="13:13">
      <c r="M425" s="124"/>
    </row>
    <row r="426" spans="13:13">
      <c r="M426" s="124"/>
    </row>
    <row r="427" spans="13:13">
      <c r="M427" s="124"/>
    </row>
    <row r="428" spans="13:13">
      <c r="M428" s="124"/>
    </row>
    <row r="429" spans="13:13">
      <c r="M429" s="124"/>
    </row>
    <row r="430" spans="13:13">
      <c r="M430" s="124"/>
    </row>
    <row r="431" spans="13:13">
      <c r="M431" s="124"/>
    </row>
    <row r="432" spans="13:13">
      <c r="M432" s="124"/>
    </row>
    <row r="433" spans="13:13">
      <c r="M433" s="124"/>
    </row>
    <row r="434" spans="13:13">
      <c r="M434" s="124"/>
    </row>
    <row r="435" spans="13:13">
      <c r="M435" s="124"/>
    </row>
    <row r="436" spans="13:13">
      <c r="M436" s="124"/>
    </row>
    <row r="437" spans="13:13">
      <c r="M437" s="124"/>
    </row>
    <row r="438" spans="13:13">
      <c r="M438" s="124"/>
    </row>
    <row r="439" spans="13:13">
      <c r="M439" s="124"/>
    </row>
    <row r="440" spans="13:13">
      <c r="M440" s="124"/>
    </row>
    <row r="441" spans="13:13">
      <c r="M441" s="124"/>
    </row>
    <row r="442" spans="13:13">
      <c r="M442" s="124"/>
    </row>
    <row r="443" spans="13:13">
      <c r="M443" s="124"/>
    </row>
    <row r="444" spans="13:13">
      <c r="M444" s="124"/>
    </row>
    <row r="445" spans="13:13">
      <c r="M445" s="124"/>
    </row>
    <row r="446" spans="13:13">
      <c r="M446" s="124"/>
    </row>
    <row r="447" spans="13:13">
      <c r="M447" s="124"/>
    </row>
    <row r="448" spans="13:13">
      <c r="M448" s="124"/>
    </row>
    <row r="449" spans="13:13">
      <c r="M449" s="124"/>
    </row>
    <row r="450" spans="13:13">
      <c r="M450" s="124"/>
    </row>
    <row r="451" spans="13:13">
      <c r="M451" s="124"/>
    </row>
    <row r="452" spans="13:13">
      <c r="M452" s="124"/>
    </row>
    <row r="453" spans="13:13">
      <c r="M453" s="124"/>
    </row>
    <row r="454" spans="13:13">
      <c r="M454" s="124"/>
    </row>
    <row r="455" spans="13:13">
      <c r="M455" s="124"/>
    </row>
    <row r="456" spans="13:13">
      <c r="M456" s="124"/>
    </row>
    <row r="457" spans="13:13">
      <c r="M457" s="124"/>
    </row>
    <row r="458" spans="13:13">
      <c r="M458" s="124"/>
    </row>
    <row r="459" spans="13:13">
      <c r="M459" s="124"/>
    </row>
    <row r="460" spans="13:13">
      <c r="M460" s="124"/>
    </row>
    <row r="461" spans="13:13">
      <c r="M461" s="124"/>
    </row>
    <row r="462" spans="13:13">
      <c r="M462" s="124"/>
    </row>
    <row r="463" spans="13:13">
      <c r="M463" s="124"/>
    </row>
    <row r="464" spans="13:13">
      <c r="M464" s="124"/>
    </row>
    <row r="465" spans="13:13">
      <c r="M465" s="124"/>
    </row>
    <row r="466" spans="13:13">
      <c r="M466" s="124"/>
    </row>
    <row r="467" spans="13:13">
      <c r="M467" s="124"/>
    </row>
    <row r="468" spans="13:13">
      <c r="M468" s="124"/>
    </row>
    <row r="469" spans="13:13">
      <c r="M469" s="124"/>
    </row>
    <row r="470" spans="13:13">
      <c r="M470" s="124"/>
    </row>
    <row r="471" spans="13:13">
      <c r="M471" s="124"/>
    </row>
    <row r="472" spans="13:13">
      <c r="M472" s="124"/>
    </row>
    <row r="473" spans="13:13">
      <c r="M473" s="124"/>
    </row>
    <row r="474" spans="13:13">
      <c r="M474" s="124"/>
    </row>
    <row r="475" spans="13:13">
      <c r="M475" s="124"/>
    </row>
    <row r="476" spans="13:13">
      <c r="M476" s="124"/>
    </row>
    <row r="477" spans="13:13">
      <c r="M477" s="124"/>
    </row>
    <row r="478" spans="13:13">
      <c r="M478" s="124"/>
    </row>
    <row r="479" spans="13:13">
      <c r="M479" s="124"/>
    </row>
    <row r="480" spans="13:13">
      <c r="M480" s="124"/>
    </row>
    <row r="481" spans="13:13">
      <c r="M481" s="124"/>
    </row>
    <row r="482" spans="13:13">
      <c r="M482" s="124"/>
    </row>
    <row r="483" spans="13:13">
      <c r="M483" s="124"/>
    </row>
    <row r="484" spans="13:13">
      <c r="M484" s="124"/>
    </row>
    <row r="485" spans="13:13">
      <c r="M485" s="124"/>
    </row>
    <row r="486" spans="13:13">
      <c r="M486" s="124"/>
    </row>
    <row r="487" spans="13:13">
      <c r="M487" s="124"/>
    </row>
    <row r="488" spans="13:13">
      <c r="M488" s="124"/>
    </row>
    <row r="489" spans="13:13">
      <c r="M489" s="124"/>
    </row>
    <row r="490" spans="13:13">
      <c r="M490" s="124"/>
    </row>
    <row r="491" spans="13:13">
      <c r="M491" s="124"/>
    </row>
    <row r="492" spans="13:13">
      <c r="M492" s="124"/>
    </row>
    <row r="493" spans="13:13">
      <c r="M493" s="124"/>
    </row>
    <row r="494" spans="13:13">
      <c r="M494" s="124"/>
    </row>
    <row r="495" spans="13:13">
      <c r="M495" s="124"/>
    </row>
    <row r="496" spans="13:13">
      <c r="M496" s="124"/>
    </row>
    <row r="497" spans="13:13">
      <c r="M497" s="124"/>
    </row>
    <row r="498" spans="13:13">
      <c r="M498" s="124"/>
    </row>
    <row r="499" spans="13:13">
      <c r="M499" s="124"/>
    </row>
    <row r="500" spans="13:13">
      <c r="M500" s="124"/>
    </row>
    <row r="501" spans="13:13">
      <c r="M501" s="124"/>
    </row>
    <row r="502" spans="13:13">
      <c r="M502" s="124"/>
    </row>
    <row r="503" spans="13:13">
      <c r="M503" s="124"/>
    </row>
    <row r="504" spans="13:13">
      <c r="M504" s="124"/>
    </row>
    <row r="505" spans="13:13">
      <c r="M505" s="124"/>
    </row>
    <row r="506" spans="13:13">
      <c r="M506" s="124"/>
    </row>
    <row r="507" spans="13:13">
      <c r="M507" s="124"/>
    </row>
    <row r="508" spans="13:13">
      <c r="M508" s="124"/>
    </row>
    <row r="509" spans="13:13">
      <c r="M509" s="124"/>
    </row>
    <row r="510" spans="13:13">
      <c r="M510" s="124"/>
    </row>
    <row r="511" spans="13:13">
      <c r="M511" s="124"/>
    </row>
    <row r="512" spans="13:13">
      <c r="M512" s="124"/>
    </row>
    <row r="513" spans="13:13">
      <c r="M513" s="124"/>
    </row>
    <row r="514" spans="13:13">
      <c r="M514" s="124"/>
    </row>
    <row r="515" spans="13:13">
      <c r="M515" s="124"/>
    </row>
    <row r="516" spans="13:13">
      <c r="M516" s="124"/>
    </row>
    <row r="517" spans="13:13">
      <c r="M517" s="124"/>
    </row>
    <row r="518" spans="13:13">
      <c r="M518" s="124"/>
    </row>
    <row r="519" spans="13:13">
      <c r="M519" s="124"/>
    </row>
    <row r="520" spans="13:13">
      <c r="M520" s="124"/>
    </row>
    <row r="521" spans="13:13">
      <c r="M521" s="124"/>
    </row>
    <row r="522" spans="13:13">
      <c r="M522" s="124"/>
    </row>
    <row r="523" spans="13:13">
      <c r="M523" s="124"/>
    </row>
    <row r="524" spans="13:13">
      <c r="M524" s="124"/>
    </row>
    <row r="525" spans="13:13">
      <c r="M525" s="124"/>
    </row>
    <row r="526" spans="13:13">
      <c r="M526" s="124"/>
    </row>
    <row r="527" spans="13:13">
      <c r="M527" s="124"/>
    </row>
    <row r="528" spans="13:13">
      <c r="M528" s="124"/>
    </row>
    <row r="529" spans="13:13">
      <c r="M529" s="124"/>
    </row>
    <row r="530" spans="13:13">
      <c r="M530" s="124"/>
    </row>
    <row r="531" spans="13:13">
      <c r="M531" s="124"/>
    </row>
    <row r="532" spans="13:13">
      <c r="M532" s="124"/>
    </row>
    <row r="533" spans="13:13">
      <c r="M533" s="124"/>
    </row>
    <row r="534" spans="13:13">
      <c r="M534" s="124"/>
    </row>
    <row r="535" spans="13:13">
      <c r="M535" s="124"/>
    </row>
    <row r="536" spans="13:13">
      <c r="M536" s="124"/>
    </row>
    <row r="537" spans="13:13">
      <c r="M537" s="124"/>
    </row>
    <row r="538" spans="13:13">
      <c r="M538" s="124"/>
    </row>
    <row r="539" spans="13:13">
      <c r="M539" s="124"/>
    </row>
    <row r="540" spans="13:13">
      <c r="M540" s="124"/>
    </row>
    <row r="541" spans="13:13">
      <c r="M541" s="124"/>
    </row>
    <row r="542" spans="13:13">
      <c r="M542" s="124"/>
    </row>
    <row r="543" spans="13:13">
      <c r="M543" s="124"/>
    </row>
    <row r="544" spans="13:13">
      <c r="M544" s="124"/>
    </row>
    <row r="545" spans="13:13">
      <c r="M545" s="124"/>
    </row>
    <row r="546" spans="13:13">
      <c r="M546" s="124"/>
    </row>
    <row r="547" spans="13:13">
      <c r="M547" s="124"/>
    </row>
    <row r="548" spans="13:13">
      <c r="M548" s="124"/>
    </row>
    <row r="549" spans="13:13">
      <c r="M549" s="124"/>
    </row>
    <row r="550" spans="13:13">
      <c r="M550" s="124"/>
    </row>
    <row r="551" spans="13:13">
      <c r="M551" s="124"/>
    </row>
    <row r="552" spans="13:13">
      <c r="M552" s="124"/>
    </row>
    <row r="553" spans="13:13">
      <c r="M553" s="124"/>
    </row>
    <row r="554" spans="13:13">
      <c r="M554" s="124"/>
    </row>
    <row r="555" spans="13:13">
      <c r="M555" s="124"/>
    </row>
    <row r="556" spans="13:13">
      <c r="M556" s="124"/>
    </row>
    <row r="557" spans="13:13">
      <c r="M557" s="124"/>
    </row>
    <row r="558" spans="13:13">
      <c r="M558" s="124"/>
    </row>
    <row r="559" spans="13:13">
      <c r="M559" s="124"/>
    </row>
    <row r="560" spans="13:13">
      <c r="M560" s="124"/>
    </row>
    <row r="561" spans="13:13">
      <c r="M561" s="124"/>
    </row>
    <row r="562" spans="13:13">
      <c r="M562" s="124"/>
    </row>
    <row r="563" spans="13:13">
      <c r="M563" s="124"/>
    </row>
    <row r="564" spans="13:13">
      <c r="M564" s="124"/>
    </row>
    <row r="565" spans="13:13">
      <c r="M565" s="124"/>
    </row>
    <row r="566" spans="13:13">
      <c r="M566" s="124"/>
    </row>
    <row r="567" spans="13:13">
      <c r="M567" s="124"/>
    </row>
    <row r="568" spans="13:13">
      <c r="M568" s="124"/>
    </row>
    <row r="569" spans="13:13">
      <c r="M569" s="124"/>
    </row>
    <row r="570" spans="13:13">
      <c r="M570" s="124"/>
    </row>
  </sheetData>
  <conditionalFormatting sqref="G1:I1048576">
    <cfRule type="cellIs" dxfId="0" priority="1" operator="lessThan">
      <formula>0</formula>
    </cfRule>
  </conditionalFormatting>
  <pageMargins left="0.25" right="0.25" top="0.75" bottom="0.75" header="0.3" footer="0.3"/>
  <pageSetup paperSize="9" scale="10" orientation="landscape" horizontalDpi="4294967293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259"/>
  <sheetViews>
    <sheetView tabSelected="1" topLeftCell="A218" zoomScale="62" zoomScaleNormal="62" workbookViewId="0">
      <selection activeCell="A224" sqref="A224:D264"/>
    </sheetView>
  </sheetViews>
  <sheetFormatPr defaultRowHeight="14.25" outlineLevelRow="1"/>
  <cols>
    <col min="1" max="1" width="133.85546875" style="2" bestFit="1" customWidth="1"/>
    <col min="2" max="2" width="12.85546875" style="2" bestFit="1" customWidth="1"/>
    <col min="3" max="3" width="15.7109375" style="2" bestFit="1" customWidth="1"/>
    <col min="4" max="4" width="17.5703125" style="2" customWidth="1"/>
    <col min="5" max="6" width="9.140625" style="2" hidden="1" customWidth="1"/>
    <col min="7" max="7" width="2.28515625" style="2" customWidth="1"/>
    <col min="8" max="16384" width="9.140625" style="2"/>
  </cols>
  <sheetData>
    <row r="1" spans="1:4" ht="18.75">
      <c r="A1" s="264" t="s">
        <v>157</v>
      </c>
      <c r="B1" s="264"/>
      <c r="C1" s="264"/>
      <c r="D1" s="264"/>
    </row>
    <row r="2" spans="1:4" ht="19.5" customHeight="1">
      <c r="A2" s="229" t="s">
        <v>167</v>
      </c>
      <c r="B2" s="10"/>
      <c r="C2" s="10"/>
      <c r="D2" s="11">
        <v>16874.95</v>
      </c>
    </row>
    <row r="3" spans="1:4" ht="18.75" customHeight="1" outlineLevel="1">
      <c r="A3" s="12"/>
      <c r="B3" s="12"/>
      <c r="C3" s="13"/>
      <c r="D3" s="14"/>
    </row>
    <row r="4" spans="1:4" ht="18.75" customHeight="1" outlineLevel="1">
      <c r="A4" s="12"/>
      <c r="B4" s="12"/>
      <c r="C4" s="13"/>
      <c r="D4" s="14"/>
    </row>
    <row r="5" spans="1:4" ht="18.75" customHeight="1" outlineLevel="1">
      <c r="A5" s="12"/>
      <c r="B5" s="10"/>
      <c r="C5" s="15"/>
      <c r="D5" s="14"/>
    </row>
    <row r="6" spans="1:4" ht="18.75" customHeight="1" outlineLevel="1">
      <c r="A6" s="12"/>
      <c r="B6" s="10"/>
      <c r="C6" s="15"/>
      <c r="D6" s="16"/>
    </row>
    <row r="7" spans="1:4" ht="18.75" customHeight="1" outlineLevel="1">
      <c r="A7" s="12"/>
      <c r="B7" s="10">
        <v>729</v>
      </c>
      <c r="C7" s="15">
        <v>60</v>
      </c>
      <c r="D7" s="16"/>
    </row>
    <row r="8" spans="1:4" ht="18.75" customHeight="1" outlineLevel="1">
      <c r="A8" s="12"/>
      <c r="B8" s="12">
        <v>730</v>
      </c>
      <c r="C8" s="13">
        <v>372</v>
      </c>
      <c r="D8" s="16"/>
    </row>
    <row r="9" spans="1:4" ht="18.75" customHeight="1" outlineLevel="1">
      <c r="A9" s="10"/>
      <c r="B9" s="10">
        <v>731</v>
      </c>
      <c r="C9" s="15">
        <v>175.11</v>
      </c>
      <c r="D9" s="17"/>
    </row>
    <row r="10" spans="1:4" ht="18.75" customHeight="1" outlineLevel="1">
      <c r="A10" s="10"/>
      <c r="B10" s="10">
        <v>732</v>
      </c>
      <c r="C10" s="15">
        <v>284.26</v>
      </c>
      <c r="D10" s="17"/>
    </row>
    <row r="11" spans="1:4" ht="18.75" customHeight="1" outlineLevel="1">
      <c r="A11" s="10"/>
      <c r="B11" s="10"/>
      <c r="C11" s="15"/>
      <c r="D11" s="17"/>
    </row>
    <row r="12" spans="1:4" ht="18.75" customHeight="1" outlineLevel="1">
      <c r="A12" s="10" t="s">
        <v>296</v>
      </c>
      <c r="B12" s="10"/>
      <c r="C12" s="15"/>
      <c r="D12" s="17"/>
    </row>
    <row r="13" spans="1:4" ht="18.75" customHeight="1" outlineLevel="1" thickBot="1">
      <c r="A13" s="18" t="s">
        <v>27</v>
      </c>
      <c r="B13" s="18"/>
      <c r="C13" s="19">
        <f>SUM(C3:C12)</f>
        <v>891.37</v>
      </c>
      <c r="D13" s="20">
        <f>SUM(D2-C13)</f>
        <v>15983.58</v>
      </c>
    </row>
    <row r="14" spans="1:4" ht="19.5" customHeight="1" outlineLevel="1" thickTop="1" thickBot="1">
      <c r="A14" s="21"/>
      <c r="B14" s="21"/>
      <c r="C14" s="22"/>
      <c r="D14" s="23"/>
    </row>
    <row r="15" spans="1:4" ht="20.25" customHeight="1" outlineLevel="1" thickTop="1">
      <c r="A15" s="10"/>
      <c r="B15" s="10"/>
      <c r="C15" s="10"/>
      <c r="D15" s="10"/>
    </row>
    <row r="16" spans="1:4" ht="19.5" customHeight="1" outlineLevel="1">
      <c r="A16" s="10" t="s">
        <v>295</v>
      </c>
      <c r="B16" s="10"/>
      <c r="C16" s="10"/>
      <c r="D16" s="10"/>
    </row>
    <row r="17" spans="1:4" ht="18.75" customHeight="1" outlineLevel="1">
      <c r="A17" s="10"/>
      <c r="B17" s="10"/>
      <c r="C17" s="10"/>
      <c r="D17" s="10"/>
    </row>
    <row r="18" spans="1:4" ht="18.75" customHeight="1" outlineLevel="1">
      <c r="A18" s="24" t="s">
        <v>28</v>
      </c>
      <c r="B18" s="24"/>
      <c r="C18" s="10"/>
      <c r="D18" s="10"/>
    </row>
    <row r="19" spans="1:4" ht="18.75" customHeight="1" outlineLevel="1">
      <c r="A19" s="10" t="s">
        <v>223</v>
      </c>
      <c r="B19" s="10"/>
      <c r="C19" s="25">
        <v>12629.95</v>
      </c>
      <c r="D19" s="24"/>
    </row>
    <row r="20" spans="1:4" ht="18.75" customHeight="1" outlineLevel="1">
      <c r="A20" s="10" t="s">
        <v>297</v>
      </c>
      <c r="B20" s="10"/>
      <c r="C20" s="25">
        <v>4245</v>
      </c>
      <c r="D20" s="10"/>
    </row>
    <row r="21" spans="1:4" ht="18.75" customHeight="1" outlineLevel="1">
      <c r="A21" s="10" t="s">
        <v>298</v>
      </c>
      <c r="B21" s="10"/>
      <c r="C21" s="51">
        <v>891.37</v>
      </c>
      <c r="D21" s="10"/>
    </row>
    <row r="22" spans="1:4" ht="18.75" customHeight="1" outlineLevel="1" thickBot="1">
      <c r="A22" s="10"/>
      <c r="B22" s="10"/>
      <c r="C22" s="20">
        <v>15983.58</v>
      </c>
      <c r="D22" s="10"/>
    </row>
    <row r="23" spans="1:4" ht="19.5" customHeight="1" outlineLevel="1" thickTop="1"/>
    <row r="25" spans="1:4" ht="18.75">
      <c r="A25" s="264" t="s">
        <v>171</v>
      </c>
      <c r="B25" s="264"/>
      <c r="C25" s="264"/>
      <c r="D25" s="264"/>
    </row>
    <row r="26" spans="1:4" ht="18.75">
      <c r="A26" s="9"/>
      <c r="B26" s="10"/>
      <c r="C26" s="10"/>
      <c r="D26" s="11"/>
    </row>
    <row r="27" spans="1:4" ht="18.75" hidden="1" customHeight="1" outlineLevel="1">
      <c r="A27" s="12" t="s">
        <v>172</v>
      </c>
      <c r="B27" s="10"/>
      <c r="C27" s="15"/>
      <c r="D27" s="16">
        <v>15983.58</v>
      </c>
    </row>
    <row r="28" spans="1:4" ht="18.75" hidden="1" customHeight="1" outlineLevel="1">
      <c r="A28" s="12"/>
      <c r="B28" s="10"/>
      <c r="C28" s="15"/>
      <c r="D28" s="16"/>
    </row>
    <row r="29" spans="1:4" ht="19.5" hidden="1" customHeight="1" outlineLevel="1">
      <c r="A29" s="10"/>
      <c r="B29" s="10"/>
      <c r="C29" s="15"/>
      <c r="D29" s="17"/>
    </row>
    <row r="30" spans="1:4" ht="20.25" hidden="1" customHeight="1" outlineLevel="1">
      <c r="A30" s="10"/>
      <c r="B30" s="10"/>
      <c r="C30" s="15"/>
      <c r="D30" s="17"/>
    </row>
    <row r="31" spans="1:4" ht="19.5" hidden="1" customHeight="1" outlineLevel="1">
      <c r="A31" s="10"/>
      <c r="B31" s="10"/>
      <c r="C31" s="15"/>
      <c r="D31" s="17"/>
    </row>
    <row r="32" spans="1:4" ht="18.75" hidden="1" customHeight="1" outlineLevel="1" thickBot="1">
      <c r="A32" s="18" t="s">
        <v>173</v>
      </c>
      <c r="B32" s="18"/>
      <c r="C32" s="19"/>
      <c r="D32" s="20"/>
    </row>
    <row r="33" spans="1:4" ht="18.75" hidden="1" customHeight="1" outlineLevel="1" thickTop="1" thickBot="1">
      <c r="A33" s="21"/>
      <c r="B33" s="21"/>
      <c r="C33" s="22"/>
      <c r="D33" s="23"/>
    </row>
    <row r="34" spans="1:4" ht="18.75" hidden="1" customHeight="1" outlineLevel="1" thickTop="1">
      <c r="A34" s="10"/>
      <c r="B34" s="10"/>
      <c r="C34" s="10"/>
      <c r="D34" s="10"/>
    </row>
    <row r="35" spans="1:4" ht="18.75" hidden="1" customHeight="1" outlineLevel="1">
      <c r="A35" s="10" t="s">
        <v>174</v>
      </c>
      <c r="B35" s="10"/>
      <c r="C35" s="10"/>
      <c r="D35" s="10"/>
    </row>
    <row r="36" spans="1:4" ht="18.75" hidden="1" customHeight="1" outlineLevel="1">
      <c r="A36" s="10"/>
      <c r="B36" s="10"/>
      <c r="C36" s="10"/>
      <c r="D36" s="10"/>
    </row>
    <row r="37" spans="1:4" ht="18.75" hidden="1" customHeight="1" outlineLevel="1">
      <c r="A37" s="24" t="s">
        <v>28</v>
      </c>
      <c r="B37" s="24"/>
      <c r="C37" s="10"/>
      <c r="D37" s="10"/>
    </row>
    <row r="38" spans="1:4" ht="19.5" hidden="1" customHeight="1" outlineLevel="1">
      <c r="A38" s="10" t="s">
        <v>175</v>
      </c>
      <c r="B38" s="10"/>
      <c r="C38" s="25">
        <v>12629.95</v>
      </c>
      <c r="D38" s="24"/>
    </row>
    <row r="39" spans="1:4" ht="18.75" collapsed="1">
      <c r="A39" s="10" t="s">
        <v>176</v>
      </c>
      <c r="B39" s="10"/>
      <c r="C39" s="25">
        <v>4245</v>
      </c>
      <c r="D39" s="10"/>
    </row>
    <row r="40" spans="1:4" ht="18.75">
      <c r="A40" s="10" t="s">
        <v>177</v>
      </c>
      <c r="B40" s="10"/>
      <c r="C40" s="51">
        <v>891.37</v>
      </c>
      <c r="D40" s="10"/>
    </row>
    <row r="41" spans="1:4" ht="19.5" thickBot="1">
      <c r="A41" s="10"/>
      <c r="B41" s="10"/>
      <c r="C41" s="20">
        <v>15983.58</v>
      </c>
      <c r="D41" s="10"/>
    </row>
    <row r="42" spans="1:4" ht="19.5" thickTop="1">
      <c r="A42" s="10"/>
      <c r="B42" s="10"/>
      <c r="C42" s="17"/>
      <c r="D42" s="10"/>
    </row>
    <row r="43" spans="1:4" ht="18.75">
      <c r="A43" s="266" t="s">
        <v>192</v>
      </c>
      <c r="B43" s="266"/>
      <c r="C43" s="266"/>
      <c r="D43" s="266"/>
    </row>
    <row r="44" spans="1:4" ht="18.75" hidden="1" customHeight="1" outlineLevel="1">
      <c r="A44" s="12" t="s">
        <v>193</v>
      </c>
      <c r="B44" s="10"/>
      <c r="C44" s="15"/>
      <c r="D44" s="16">
        <v>14779.36</v>
      </c>
    </row>
    <row r="45" spans="1:4" ht="18.75" hidden="1" customHeight="1" outlineLevel="1">
      <c r="A45" s="12"/>
      <c r="B45" s="10"/>
      <c r="C45" s="15"/>
      <c r="D45" s="16"/>
    </row>
    <row r="46" spans="1:4" ht="18.75" hidden="1" customHeight="1" outlineLevel="1">
      <c r="A46" s="10"/>
      <c r="B46" s="10">
        <v>734</v>
      </c>
      <c r="C46" s="15">
        <v>60</v>
      </c>
      <c r="D46" s="17"/>
    </row>
    <row r="47" spans="1:4" ht="18.75" hidden="1" customHeight="1" outlineLevel="1">
      <c r="A47" s="10"/>
      <c r="B47" s="10">
        <v>737</v>
      </c>
      <c r="C47" s="15">
        <v>60</v>
      </c>
      <c r="D47" s="17"/>
    </row>
    <row r="48" spans="1:4" ht="18.75" hidden="1" customHeight="1" outlineLevel="1">
      <c r="A48" s="10"/>
      <c r="B48" s="10">
        <v>739</v>
      </c>
      <c r="C48" s="15">
        <v>690</v>
      </c>
      <c r="D48" s="17"/>
    </row>
    <row r="49" spans="1:4" ht="19.5" hidden="1" outlineLevel="1" thickBot="1">
      <c r="A49" s="18" t="s">
        <v>194</v>
      </c>
      <c r="B49" s="18"/>
      <c r="C49" s="19">
        <f>SUM(C46:C48)</f>
        <v>810</v>
      </c>
      <c r="D49" s="20">
        <f>SUM(D44-C49)</f>
        <v>13969.36</v>
      </c>
    </row>
    <row r="50" spans="1:4" ht="20.25" hidden="1" outlineLevel="1" thickTop="1" thickBot="1">
      <c r="A50" s="21"/>
      <c r="B50" s="21"/>
      <c r="C50" s="22"/>
      <c r="D50" s="23"/>
    </row>
    <row r="51" spans="1:4" ht="19.5" hidden="1" outlineLevel="1" thickTop="1">
      <c r="A51" s="10"/>
      <c r="B51" s="10"/>
      <c r="C51" s="10"/>
      <c r="D51" s="10"/>
    </row>
    <row r="52" spans="1:4" ht="18.75" hidden="1" outlineLevel="1">
      <c r="A52" s="10" t="s">
        <v>195</v>
      </c>
      <c r="B52" s="10"/>
      <c r="C52" s="10"/>
      <c r="D52" s="10"/>
    </row>
    <row r="53" spans="1:4" ht="18.75" hidden="1" outlineLevel="1">
      <c r="A53" s="10"/>
      <c r="B53" s="10"/>
      <c r="C53" s="10"/>
      <c r="D53" s="10"/>
    </row>
    <row r="54" spans="1:4" ht="18.75" hidden="1" outlineLevel="1">
      <c r="A54" s="24" t="s">
        <v>28</v>
      </c>
      <c r="B54" s="24"/>
      <c r="C54" s="10"/>
      <c r="D54" s="10"/>
    </row>
    <row r="55" spans="1:4" ht="18.75" hidden="1" outlineLevel="1">
      <c r="A55" s="10" t="s">
        <v>175</v>
      </c>
      <c r="B55" s="10"/>
      <c r="C55" s="25">
        <v>12629.95</v>
      </c>
      <c r="D55" s="24"/>
    </row>
    <row r="56" spans="1:4" ht="18.75" hidden="1" outlineLevel="1">
      <c r="A56" s="10" t="s">
        <v>196</v>
      </c>
      <c r="B56" s="10"/>
      <c r="C56" s="25">
        <v>4245</v>
      </c>
      <c r="D56" s="10"/>
    </row>
    <row r="57" spans="1:4" ht="18.75" hidden="1" outlineLevel="1">
      <c r="A57" s="10" t="s">
        <v>197</v>
      </c>
      <c r="B57" s="10"/>
      <c r="C57" s="51">
        <v>2905.59</v>
      </c>
      <c r="D57" s="10"/>
    </row>
    <row r="58" spans="1:4" ht="19.5" hidden="1" outlineLevel="1" thickBot="1">
      <c r="A58" s="10"/>
      <c r="B58" s="10"/>
      <c r="C58" s="20">
        <v>13969.36</v>
      </c>
      <c r="D58" s="10"/>
    </row>
    <row r="59" spans="1:4" ht="19.5" hidden="1" outlineLevel="1" thickTop="1">
      <c r="A59" s="10"/>
      <c r="B59" s="10"/>
      <c r="C59" s="17"/>
      <c r="D59" s="10"/>
    </row>
    <row r="60" spans="1:4" ht="18.75" hidden="1" outlineLevel="1">
      <c r="A60" s="10"/>
      <c r="B60" s="10"/>
      <c r="C60" s="17"/>
      <c r="D60" s="10"/>
    </row>
    <row r="61" spans="1:4" collapsed="1"/>
    <row r="62" spans="1:4" ht="18.75">
      <c r="A62" s="264" t="s">
        <v>201</v>
      </c>
      <c r="B62" s="264"/>
      <c r="C62" s="264"/>
      <c r="D62" s="264"/>
    </row>
    <row r="64" spans="1:4" ht="18.75" hidden="1" outlineLevel="1">
      <c r="A64" s="12" t="s">
        <v>202</v>
      </c>
      <c r="B64" s="10"/>
      <c r="C64" s="15"/>
      <c r="D64" s="16">
        <v>13657.1</v>
      </c>
    </row>
    <row r="65" spans="1:4" ht="18.75" hidden="1" outlineLevel="1">
      <c r="A65" s="12"/>
      <c r="B65" s="10"/>
      <c r="C65" s="15"/>
      <c r="D65" s="16"/>
    </row>
    <row r="66" spans="1:4" ht="18.75" hidden="1" outlineLevel="1">
      <c r="A66" s="10"/>
      <c r="B66" s="10"/>
      <c r="C66" s="15"/>
      <c r="D66" s="17"/>
    </row>
    <row r="67" spans="1:4" ht="18.75" hidden="1" outlineLevel="1">
      <c r="A67" s="10"/>
      <c r="B67" s="10"/>
      <c r="C67" s="15"/>
      <c r="D67" s="17"/>
    </row>
    <row r="68" spans="1:4" ht="18.75" hidden="1" outlineLevel="1">
      <c r="A68" s="10"/>
      <c r="B68" s="10"/>
      <c r="C68" s="15"/>
      <c r="D68" s="17"/>
    </row>
    <row r="69" spans="1:4" ht="19.5" hidden="1" outlineLevel="1" thickBot="1">
      <c r="A69" s="18" t="s">
        <v>203</v>
      </c>
      <c r="B69" s="18"/>
      <c r="C69" s="19"/>
      <c r="D69" s="20">
        <f>SUM(D64-C68)</f>
        <v>13657.1</v>
      </c>
    </row>
    <row r="70" spans="1:4" ht="20.25" hidden="1" outlineLevel="1" thickTop="1" thickBot="1">
      <c r="A70" s="21"/>
      <c r="B70" s="21"/>
      <c r="C70" s="22"/>
      <c r="D70" s="23"/>
    </row>
    <row r="71" spans="1:4" ht="19.5" hidden="1" outlineLevel="1" thickTop="1">
      <c r="A71" s="10"/>
      <c r="B71" s="10"/>
      <c r="C71" s="10"/>
      <c r="D71" s="10"/>
    </row>
    <row r="72" spans="1:4" ht="18.75" hidden="1" outlineLevel="1">
      <c r="A72" s="10" t="s">
        <v>204</v>
      </c>
      <c r="B72" s="10"/>
      <c r="C72" s="10"/>
      <c r="D72" s="10"/>
    </row>
    <row r="73" spans="1:4" ht="18.75" hidden="1" outlineLevel="1">
      <c r="A73" s="10"/>
      <c r="B73" s="10"/>
      <c r="C73" s="10"/>
      <c r="D73" s="10"/>
    </row>
    <row r="74" spans="1:4" ht="18.75" hidden="1" outlineLevel="1">
      <c r="A74" s="24" t="s">
        <v>28</v>
      </c>
      <c r="B74" s="24"/>
      <c r="C74" s="10"/>
      <c r="D74" s="10"/>
    </row>
    <row r="75" spans="1:4" ht="18.75" hidden="1" outlineLevel="1">
      <c r="A75" s="10" t="s">
        <v>175</v>
      </c>
      <c r="B75" s="10"/>
      <c r="C75" s="25">
        <v>12629.95</v>
      </c>
      <c r="D75" s="24"/>
    </row>
    <row r="76" spans="1:4" ht="18.75" hidden="1" outlineLevel="1">
      <c r="A76" s="10" t="s">
        <v>205</v>
      </c>
      <c r="B76" s="10"/>
      <c r="C76" s="25">
        <v>4245</v>
      </c>
      <c r="D76" s="10"/>
    </row>
    <row r="77" spans="1:4" ht="18.75" hidden="1" outlineLevel="1">
      <c r="A77" s="10" t="s">
        <v>206</v>
      </c>
      <c r="B77" s="10"/>
      <c r="C77" s="51">
        <v>3217.85</v>
      </c>
      <c r="D77" s="10"/>
    </row>
    <row r="78" spans="1:4" ht="19.5" hidden="1" outlineLevel="1" thickBot="1">
      <c r="A78" s="10"/>
      <c r="B78" s="10"/>
      <c r="C78" s="20">
        <v>13657.1</v>
      </c>
      <c r="D78" s="10"/>
    </row>
    <row r="79" spans="1:4" ht="19.5" hidden="1" outlineLevel="1" thickTop="1">
      <c r="A79" s="10"/>
      <c r="B79" s="10"/>
      <c r="C79" s="17"/>
      <c r="D79" s="10"/>
    </row>
    <row r="80" spans="1:4" ht="18.75" hidden="1" outlineLevel="1">
      <c r="A80" s="10"/>
      <c r="B80" s="10"/>
      <c r="C80" s="17"/>
      <c r="D80" s="10"/>
    </row>
    <row r="81" spans="1:4" collapsed="1"/>
    <row r="83" spans="1:4" ht="18.75">
      <c r="A83" s="264" t="s">
        <v>210</v>
      </c>
      <c r="B83" s="264"/>
      <c r="C83" s="264"/>
      <c r="D83" s="264"/>
    </row>
    <row r="84" spans="1:4" ht="18.75" hidden="1" outlineLevel="1">
      <c r="A84" s="12" t="s">
        <v>211</v>
      </c>
      <c r="B84" s="10"/>
      <c r="C84" s="15"/>
      <c r="D84" s="16">
        <v>13372.84</v>
      </c>
    </row>
    <row r="85" spans="1:4" ht="18.75" hidden="1" outlineLevel="1">
      <c r="A85" s="12"/>
      <c r="B85" s="10"/>
      <c r="C85" s="15"/>
      <c r="D85" s="16"/>
    </row>
    <row r="86" spans="1:4" ht="18.75" hidden="1" outlineLevel="1">
      <c r="A86" s="10"/>
      <c r="B86" s="10"/>
      <c r="C86" s="15"/>
      <c r="D86" s="17"/>
    </row>
    <row r="87" spans="1:4" ht="18.75" hidden="1" outlineLevel="1">
      <c r="A87" s="10"/>
      <c r="B87" s="10">
        <v>743</v>
      </c>
      <c r="C87" s="15">
        <v>510</v>
      </c>
      <c r="D87" s="17"/>
    </row>
    <row r="88" spans="1:4" ht="18.75" hidden="1" outlineLevel="1">
      <c r="A88" s="10"/>
      <c r="B88" s="10"/>
      <c r="C88" s="15"/>
      <c r="D88" s="17"/>
    </row>
    <row r="89" spans="1:4" ht="19.5" hidden="1" outlineLevel="1" thickBot="1">
      <c r="A89" s="18" t="s">
        <v>212</v>
      </c>
      <c r="B89" s="18"/>
      <c r="C89" s="19">
        <f>SUM(C87:C88)</f>
        <v>510</v>
      </c>
      <c r="D89" s="20">
        <f>SUM(D84-C89)</f>
        <v>12862.84</v>
      </c>
    </row>
    <row r="90" spans="1:4" ht="20.25" hidden="1" outlineLevel="1" thickTop="1" thickBot="1">
      <c r="A90" s="21"/>
      <c r="B90" s="21"/>
      <c r="C90" s="22"/>
      <c r="D90" s="23"/>
    </row>
    <row r="91" spans="1:4" ht="19.5" hidden="1" outlineLevel="1" thickTop="1">
      <c r="A91" s="10"/>
      <c r="B91" s="10"/>
      <c r="C91" s="10"/>
      <c r="D91" s="10"/>
    </row>
    <row r="92" spans="1:4" ht="18.75" hidden="1" outlineLevel="1">
      <c r="A92" s="10" t="s">
        <v>213</v>
      </c>
      <c r="B92" s="10"/>
      <c r="C92" s="10"/>
      <c r="D92" s="10"/>
    </row>
    <row r="93" spans="1:4" ht="18.75" hidden="1" outlineLevel="1">
      <c r="A93" s="10"/>
      <c r="B93" s="10"/>
      <c r="C93" s="10"/>
      <c r="D93" s="10"/>
    </row>
    <row r="94" spans="1:4" ht="18.75" hidden="1" outlineLevel="1">
      <c r="A94" s="24" t="s">
        <v>28</v>
      </c>
      <c r="B94" s="24"/>
      <c r="C94" s="10"/>
      <c r="D94" s="10"/>
    </row>
    <row r="95" spans="1:4" ht="18.75" hidden="1" outlineLevel="1">
      <c r="A95" s="10" t="s">
        <v>175</v>
      </c>
      <c r="B95" s="10"/>
      <c r="C95" s="25">
        <v>12629.95</v>
      </c>
      <c r="D95" s="24"/>
    </row>
    <row r="96" spans="1:4" ht="18.75" hidden="1" outlineLevel="1">
      <c r="A96" s="10" t="s">
        <v>214</v>
      </c>
      <c r="B96" s="10"/>
      <c r="C96" s="25">
        <v>4245</v>
      </c>
      <c r="D96" s="10"/>
    </row>
    <row r="97" spans="1:4" ht="18.75" hidden="1" outlineLevel="1">
      <c r="A97" s="10" t="s">
        <v>215</v>
      </c>
      <c r="B97" s="10"/>
      <c r="C97" s="51">
        <v>4012.11</v>
      </c>
      <c r="D97" s="10"/>
    </row>
    <row r="98" spans="1:4" ht="19.5" hidden="1" outlineLevel="1" thickBot="1">
      <c r="A98" s="10"/>
      <c r="B98" s="10"/>
      <c r="C98" s="20">
        <v>12862.84</v>
      </c>
      <c r="D98" s="10"/>
    </row>
    <row r="99" spans="1:4" ht="19.5" hidden="1" outlineLevel="1" thickTop="1">
      <c r="A99" s="10"/>
      <c r="B99" s="10"/>
      <c r="C99" s="17"/>
      <c r="D99" s="10"/>
    </row>
    <row r="100" spans="1:4" ht="18.75" hidden="1" outlineLevel="1">
      <c r="A100" s="10"/>
      <c r="B100" s="10"/>
      <c r="C100" s="17"/>
      <c r="D100" s="10"/>
    </row>
    <row r="101" spans="1:4" collapsed="1"/>
    <row r="103" spans="1:4" ht="15">
      <c r="A103" s="263" t="s">
        <v>219</v>
      </c>
      <c r="B103" s="263"/>
      <c r="C103" s="263"/>
      <c r="D103" s="263"/>
    </row>
    <row r="104" spans="1:4" ht="18.75" hidden="1" outlineLevel="1">
      <c r="A104" s="9" t="s">
        <v>220</v>
      </c>
      <c r="B104" s="10"/>
      <c r="C104" s="10"/>
      <c r="D104" s="11">
        <v>16823.580000000002</v>
      </c>
    </row>
    <row r="105" spans="1:4" ht="18.75" hidden="1" outlineLevel="1">
      <c r="A105" s="12"/>
      <c r="B105" s="12"/>
      <c r="C105" s="13"/>
      <c r="D105" s="14"/>
    </row>
    <row r="106" spans="1:4" ht="18.75" hidden="1" outlineLevel="1">
      <c r="A106" s="12"/>
      <c r="B106" s="12"/>
      <c r="C106" s="13"/>
      <c r="D106" s="14"/>
    </row>
    <row r="107" spans="1:4" ht="18.75" hidden="1" outlineLevel="1">
      <c r="A107" s="12"/>
      <c r="B107" s="10"/>
      <c r="C107" s="15"/>
      <c r="D107" s="14"/>
    </row>
    <row r="108" spans="1:4" ht="18.75" hidden="1" outlineLevel="1">
      <c r="A108" s="12"/>
      <c r="B108" s="12"/>
      <c r="C108" s="13"/>
      <c r="D108" s="16"/>
    </row>
    <row r="109" spans="1:4" ht="18.75" hidden="1" outlineLevel="1">
      <c r="A109" s="10"/>
      <c r="B109" s="10"/>
      <c r="C109" s="15"/>
      <c r="D109" s="17"/>
    </row>
    <row r="110" spans="1:4" ht="18.75" hidden="1" outlineLevel="1">
      <c r="A110" s="10" t="s">
        <v>221</v>
      </c>
      <c r="B110" s="10">
        <v>745</v>
      </c>
      <c r="C110" s="15">
        <v>276</v>
      </c>
      <c r="D110" s="17"/>
    </row>
    <row r="111" spans="1:4" ht="19.5" hidden="1" outlineLevel="1" thickBot="1">
      <c r="A111" s="18"/>
      <c r="B111" s="18"/>
      <c r="C111" s="19">
        <f>SUM(C109:C110)</f>
        <v>276</v>
      </c>
      <c r="D111" s="20">
        <f>SUM(D104-C111)</f>
        <v>16547.580000000002</v>
      </c>
    </row>
    <row r="112" spans="1:4" ht="20.25" hidden="1" outlineLevel="1" thickTop="1" thickBot="1">
      <c r="A112" s="21"/>
      <c r="B112" s="21"/>
      <c r="C112" s="22"/>
      <c r="D112" s="23"/>
    </row>
    <row r="113" spans="1:4" ht="19.5" hidden="1" outlineLevel="1" thickTop="1">
      <c r="A113" s="10"/>
      <c r="B113" s="10"/>
      <c r="C113" s="10"/>
      <c r="D113" s="10"/>
    </row>
    <row r="114" spans="1:4" ht="18.75" hidden="1" outlineLevel="1">
      <c r="A114" s="10"/>
      <c r="B114" s="10"/>
      <c r="C114" s="10"/>
      <c r="D114" s="10"/>
    </row>
    <row r="115" spans="1:4" ht="18.75" hidden="1" outlineLevel="1">
      <c r="A115" s="10"/>
      <c r="B115" s="10"/>
      <c r="C115" s="10"/>
      <c r="D115" s="10"/>
    </row>
    <row r="116" spans="1:4" ht="18.75" hidden="1" outlineLevel="1">
      <c r="A116" s="10" t="s">
        <v>222</v>
      </c>
      <c r="B116" s="10"/>
      <c r="C116" s="10"/>
      <c r="D116" s="10"/>
    </row>
    <row r="117" spans="1:4" ht="18.75" hidden="1" outlineLevel="1">
      <c r="A117" s="24" t="s">
        <v>28</v>
      </c>
      <c r="B117" s="10"/>
      <c r="C117" s="10"/>
      <c r="D117" s="10"/>
    </row>
    <row r="118" spans="1:4" ht="18.75" hidden="1" outlineLevel="1">
      <c r="A118" s="10" t="s">
        <v>223</v>
      </c>
      <c r="B118" s="10"/>
      <c r="C118" s="81">
        <v>12629.95</v>
      </c>
      <c r="D118" s="24"/>
    </row>
    <row r="119" spans="1:4" ht="18.75" hidden="1" outlineLevel="1">
      <c r="A119" s="10" t="s">
        <v>224</v>
      </c>
      <c r="B119" s="24"/>
      <c r="C119" s="81">
        <v>8490</v>
      </c>
      <c r="D119" s="10"/>
    </row>
    <row r="120" spans="1:4" ht="18.75" hidden="1" outlineLevel="1">
      <c r="A120" s="10" t="s">
        <v>225</v>
      </c>
      <c r="B120" s="10"/>
      <c r="C120" s="25">
        <v>4572.37</v>
      </c>
      <c r="D120" s="10"/>
    </row>
    <row r="121" spans="1:4" ht="18.75" hidden="1" outlineLevel="1">
      <c r="A121" s="10"/>
      <c r="B121" s="10"/>
      <c r="C121" s="82">
        <v>16547.580000000002</v>
      </c>
      <c r="D121" s="10"/>
    </row>
    <row r="122" spans="1:4" ht="18.75" collapsed="1">
      <c r="A122" s="10"/>
      <c r="B122" s="10"/>
      <c r="C122" s="51"/>
    </row>
    <row r="123" spans="1:4" ht="18.75">
      <c r="A123" s="10"/>
      <c r="B123" s="10"/>
      <c r="C123" s="17"/>
    </row>
    <row r="124" spans="1:4" ht="20.25">
      <c r="A124" s="265" t="s">
        <v>235</v>
      </c>
      <c r="B124" s="265"/>
      <c r="C124" s="265"/>
      <c r="D124" s="265"/>
    </row>
    <row r="125" spans="1:4" ht="18.75" hidden="1" outlineLevel="1">
      <c r="A125" s="9" t="s">
        <v>236</v>
      </c>
      <c r="B125" s="10"/>
      <c r="C125" s="10"/>
      <c r="D125" s="11">
        <v>16125.32</v>
      </c>
    </row>
    <row r="126" spans="1:4" ht="18.75" hidden="1" outlineLevel="1">
      <c r="A126" s="12"/>
      <c r="B126" s="12"/>
      <c r="C126" s="13"/>
      <c r="D126" s="14"/>
    </row>
    <row r="127" spans="1:4" ht="18.75" hidden="1" outlineLevel="1">
      <c r="A127" s="12"/>
      <c r="B127" s="12"/>
      <c r="C127" s="13"/>
      <c r="D127" s="14"/>
    </row>
    <row r="128" spans="1:4" ht="18.75" hidden="1" outlineLevel="1">
      <c r="A128" s="12"/>
      <c r="B128" s="10"/>
      <c r="C128" s="15"/>
      <c r="D128" s="14"/>
    </row>
    <row r="129" spans="1:4" ht="18.75" hidden="1" outlineLevel="1">
      <c r="A129" s="12"/>
      <c r="B129" s="12"/>
      <c r="C129" s="13"/>
      <c r="D129" s="16"/>
    </row>
    <row r="130" spans="1:4" ht="18.75" hidden="1" outlineLevel="1">
      <c r="A130" s="10"/>
      <c r="B130" s="10"/>
      <c r="C130" s="15"/>
      <c r="D130" s="17"/>
    </row>
    <row r="131" spans="1:4" ht="18.75" hidden="1" outlineLevel="1">
      <c r="A131" s="10" t="s">
        <v>237</v>
      </c>
      <c r="B131" s="10"/>
      <c r="C131" s="15"/>
      <c r="D131" s="17"/>
    </row>
    <row r="132" spans="1:4" ht="19.5" hidden="1" outlineLevel="1" thickBot="1">
      <c r="A132" s="18"/>
      <c r="B132" s="18"/>
      <c r="C132" s="19">
        <f>SUM(C127:C131)</f>
        <v>0</v>
      </c>
      <c r="D132" s="20">
        <f>SUM(D125-C132)</f>
        <v>16125.32</v>
      </c>
    </row>
    <row r="133" spans="1:4" ht="20.25" hidden="1" outlineLevel="1" thickTop="1" thickBot="1">
      <c r="A133" s="21"/>
      <c r="B133" s="21"/>
      <c r="C133" s="22"/>
      <c r="D133" s="23"/>
    </row>
    <row r="134" spans="1:4" ht="19.5" hidden="1" outlineLevel="1" thickTop="1">
      <c r="A134" s="10"/>
      <c r="B134" s="10"/>
      <c r="C134" s="10"/>
      <c r="D134" s="10"/>
    </row>
    <row r="135" spans="1:4" ht="18.75" hidden="1" outlineLevel="1">
      <c r="A135" s="10"/>
      <c r="B135" s="10"/>
      <c r="C135" s="10"/>
      <c r="D135" s="10"/>
    </row>
    <row r="136" spans="1:4" ht="18.75" hidden="1" outlineLevel="1">
      <c r="A136" s="10"/>
      <c r="B136" s="10"/>
      <c r="C136" s="10"/>
      <c r="D136" s="10"/>
    </row>
    <row r="137" spans="1:4" ht="18.75" hidden="1" outlineLevel="1">
      <c r="A137" s="10" t="s">
        <v>238</v>
      </c>
      <c r="B137" s="10"/>
      <c r="C137" s="10"/>
      <c r="D137" s="10"/>
    </row>
    <row r="138" spans="1:4" ht="18.75" hidden="1" outlineLevel="1">
      <c r="A138" s="24" t="s">
        <v>28</v>
      </c>
      <c r="B138" s="10"/>
      <c r="C138" s="10"/>
      <c r="D138" s="10"/>
    </row>
    <row r="139" spans="1:4" ht="18.75" hidden="1" outlineLevel="1">
      <c r="A139" s="10" t="s">
        <v>223</v>
      </c>
      <c r="B139" s="10"/>
      <c r="C139" s="81">
        <v>12629.95</v>
      </c>
      <c r="D139" s="24"/>
    </row>
    <row r="140" spans="1:4" ht="18.75" hidden="1" outlineLevel="1">
      <c r="A140" s="10" t="s">
        <v>239</v>
      </c>
      <c r="B140" s="24"/>
      <c r="C140" s="81">
        <v>8490</v>
      </c>
      <c r="D140" s="10"/>
    </row>
    <row r="141" spans="1:4" ht="18.75" hidden="1" outlineLevel="1">
      <c r="A141" s="10" t="s">
        <v>240</v>
      </c>
      <c r="B141" s="10"/>
      <c r="C141" s="51">
        <v>4994.63</v>
      </c>
      <c r="D141" s="10"/>
    </row>
    <row r="142" spans="1:4" ht="18.75" hidden="1" outlineLevel="1">
      <c r="A142" s="10"/>
      <c r="B142" s="10"/>
      <c r="C142" s="82">
        <v>16125.32</v>
      </c>
      <c r="D142" s="10"/>
    </row>
    <row r="143" spans="1:4" collapsed="1"/>
    <row r="145" spans="1:4" ht="15">
      <c r="A145" s="263" t="s">
        <v>247</v>
      </c>
      <c r="B145" s="263"/>
      <c r="C145" s="263"/>
      <c r="D145" s="263"/>
    </row>
    <row r="146" spans="1:4" ht="18.75" hidden="1" outlineLevel="1">
      <c r="A146" s="9" t="s">
        <v>248</v>
      </c>
      <c r="B146" s="10"/>
      <c r="C146" s="10"/>
      <c r="D146" s="11">
        <v>15841.06</v>
      </c>
    </row>
    <row r="147" spans="1:4" ht="18.75" hidden="1" outlineLevel="1">
      <c r="A147" s="12"/>
      <c r="B147" s="12"/>
      <c r="C147" s="13"/>
      <c r="D147" s="14"/>
    </row>
    <row r="148" spans="1:4" ht="18.75" hidden="1" outlineLevel="1">
      <c r="A148" s="12"/>
      <c r="B148" s="12"/>
      <c r="C148" s="13"/>
      <c r="D148" s="14"/>
    </row>
    <row r="149" spans="1:4" ht="18.75" hidden="1" outlineLevel="1">
      <c r="A149" s="12"/>
      <c r="B149" s="10"/>
      <c r="C149" s="15"/>
      <c r="D149" s="14"/>
    </row>
    <row r="150" spans="1:4" ht="18.75" hidden="1" outlineLevel="1">
      <c r="A150" s="12"/>
      <c r="B150" s="12"/>
      <c r="C150" s="13"/>
      <c r="D150" s="16"/>
    </row>
    <row r="151" spans="1:4" ht="18.75" hidden="1" outlineLevel="1">
      <c r="A151" s="10"/>
      <c r="B151" s="10">
        <v>751</v>
      </c>
      <c r="C151" s="15">
        <v>690</v>
      </c>
      <c r="D151" s="17"/>
    </row>
    <row r="152" spans="1:4" ht="18.75" hidden="1" outlineLevel="1">
      <c r="A152" s="10" t="s">
        <v>237</v>
      </c>
      <c r="B152" s="10">
        <v>752</v>
      </c>
      <c r="C152" s="15">
        <v>414</v>
      </c>
      <c r="D152" s="17"/>
    </row>
    <row r="153" spans="1:4" ht="19.5" hidden="1" outlineLevel="1" thickBot="1">
      <c r="A153" s="18"/>
      <c r="B153" s="18"/>
      <c r="C153" s="19">
        <f>SUM(C149:C152)</f>
        <v>1104</v>
      </c>
      <c r="D153" s="20">
        <f>SUM(D146-C153)</f>
        <v>14737.06</v>
      </c>
    </row>
    <row r="154" spans="1:4" ht="20.25" hidden="1" outlineLevel="1" thickTop="1" thickBot="1">
      <c r="A154" s="21"/>
      <c r="B154" s="21"/>
      <c r="C154" s="22"/>
      <c r="D154" s="23"/>
    </row>
    <row r="155" spans="1:4" ht="19.5" hidden="1" outlineLevel="1" thickTop="1">
      <c r="A155" s="10"/>
      <c r="B155" s="10"/>
      <c r="C155" s="10"/>
      <c r="D155" s="10"/>
    </row>
    <row r="156" spans="1:4" ht="18.75" hidden="1" outlineLevel="1">
      <c r="A156" s="10" t="s">
        <v>249</v>
      </c>
      <c r="B156" s="10"/>
      <c r="C156" s="10"/>
      <c r="D156" s="10"/>
    </row>
    <row r="157" spans="1:4" ht="18.75" hidden="1" outlineLevel="1">
      <c r="A157" s="24" t="s">
        <v>28</v>
      </c>
      <c r="B157" s="10"/>
      <c r="C157" s="10"/>
      <c r="D157" s="10"/>
    </row>
    <row r="158" spans="1:4" ht="18.75" hidden="1" outlineLevel="1">
      <c r="A158" s="10" t="s">
        <v>223</v>
      </c>
      <c r="B158" s="10"/>
      <c r="C158" s="81">
        <v>12629.95</v>
      </c>
      <c r="D158" s="10"/>
    </row>
    <row r="159" spans="1:4" ht="18.75" hidden="1" outlineLevel="1">
      <c r="A159" s="10" t="s">
        <v>250</v>
      </c>
      <c r="B159" s="24"/>
      <c r="C159" s="81">
        <v>8490</v>
      </c>
      <c r="D159" s="10"/>
    </row>
    <row r="160" spans="1:4" ht="18.75" hidden="1" outlineLevel="1">
      <c r="A160" s="10" t="s">
        <v>251</v>
      </c>
      <c r="B160" s="10"/>
      <c r="C160" s="25">
        <v>6382.89</v>
      </c>
      <c r="D160" s="24"/>
    </row>
    <row r="161" spans="1:4" ht="18.75" hidden="1" outlineLevel="1">
      <c r="C161" s="82">
        <v>14737.06</v>
      </c>
      <c r="D161" s="10"/>
    </row>
    <row r="162" spans="1:4" ht="18.75" hidden="1" outlineLevel="1">
      <c r="D162" s="10"/>
    </row>
    <row r="163" spans="1:4" ht="18.75" collapsed="1">
      <c r="A163" s="10"/>
      <c r="B163" s="10"/>
      <c r="D163" s="10"/>
    </row>
    <row r="165" spans="1:4" ht="15">
      <c r="A165" s="263" t="s">
        <v>256</v>
      </c>
      <c r="B165" s="263"/>
      <c r="C165" s="263"/>
      <c r="D165" s="263"/>
    </row>
    <row r="166" spans="1:4" ht="18.75" hidden="1" outlineLevel="1">
      <c r="A166" s="9" t="s">
        <v>257</v>
      </c>
      <c r="B166" s="10"/>
      <c r="C166" s="10"/>
      <c r="D166" s="11">
        <v>14422.8</v>
      </c>
    </row>
    <row r="167" spans="1:4" ht="18.75" hidden="1" outlineLevel="1">
      <c r="A167" s="12"/>
      <c r="B167" s="12"/>
      <c r="C167" s="13"/>
      <c r="D167" s="14"/>
    </row>
    <row r="168" spans="1:4" ht="18.75" hidden="1" outlineLevel="1">
      <c r="A168" s="12"/>
      <c r="B168" s="12"/>
      <c r="C168" s="13"/>
      <c r="D168" s="14"/>
    </row>
    <row r="169" spans="1:4" ht="18.75" hidden="1" outlineLevel="1">
      <c r="A169" s="12"/>
      <c r="B169" s="10"/>
      <c r="C169" s="15"/>
      <c r="D169" s="14"/>
    </row>
    <row r="170" spans="1:4" ht="18.75" hidden="1" outlineLevel="1">
      <c r="A170" s="12"/>
      <c r="B170" s="10"/>
      <c r="C170" s="15"/>
      <c r="D170" s="16"/>
    </row>
    <row r="171" spans="1:4" ht="18.75" hidden="1" outlineLevel="1">
      <c r="A171" s="10"/>
      <c r="B171" s="12"/>
      <c r="C171" s="13"/>
      <c r="D171" s="17"/>
    </row>
    <row r="172" spans="1:4" ht="18.75" hidden="1" outlineLevel="1">
      <c r="A172" s="10" t="s">
        <v>258</v>
      </c>
      <c r="B172" s="10"/>
      <c r="C172" s="15"/>
      <c r="D172" s="17"/>
    </row>
    <row r="173" spans="1:4" ht="19.5" hidden="1" outlineLevel="1" thickBot="1">
      <c r="A173" s="18"/>
      <c r="B173" s="18"/>
      <c r="C173" s="19">
        <f>SUM(C169:C172)</f>
        <v>0</v>
      </c>
      <c r="D173" s="20">
        <f>SUM(D166-C173)</f>
        <v>14422.8</v>
      </c>
    </row>
    <row r="174" spans="1:4" ht="20.25" hidden="1" outlineLevel="1" thickTop="1" thickBot="1">
      <c r="A174" s="21"/>
      <c r="B174" s="21"/>
      <c r="C174" s="22"/>
      <c r="D174" s="23"/>
    </row>
    <row r="175" spans="1:4" ht="19.5" hidden="1" outlineLevel="1" thickTop="1">
      <c r="A175" s="10"/>
      <c r="B175" s="10"/>
      <c r="C175" s="10"/>
      <c r="D175" s="10"/>
    </row>
    <row r="176" spans="1:4" ht="18.75" hidden="1" outlineLevel="1">
      <c r="A176" s="10" t="s">
        <v>294</v>
      </c>
      <c r="B176" s="10"/>
      <c r="C176" s="10"/>
      <c r="D176" s="10"/>
    </row>
    <row r="177" spans="1:4" ht="18.75" hidden="1" outlineLevel="1">
      <c r="A177" s="24" t="s">
        <v>28</v>
      </c>
      <c r="B177" s="10"/>
      <c r="C177" s="10"/>
      <c r="D177" s="10"/>
    </row>
    <row r="178" spans="1:4" ht="18.75" hidden="1" outlineLevel="1">
      <c r="A178" s="10" t="s">
        <v>223</v>
      </c>
      <c r="B178" s="10"/>
      <c r="C178" s="81">
        <v>12629.95</v>
      </c>
      <c r="D178" s="10"/>
    </row>
    <row r="179" spans="1:4" ht="18.75" hidden="1" outlineLevel="1">
      <c r="A179" s="10" t="s">
        <v>292</v>
      </c>
      <c r="B179" s="24"/>
      <c r="C179" s="81">
        <v>8490</v>
      </c>
      <c r="D179" s="10"/>
    </row>
    <row r="180" spans="1:4" ht="18.75" hidden="1" outlineLevel="1">
      <c r="A180" s="10" t="s">
        <v>293</v>
      </c>
      <c r="B180" s="10"/>
      <c r="C180" s="25">
        <v>6697.15</v>
      </c>
      <c r="D180" s="24"/>
    </row>
    <row r="181" spans="1:4" ht="18.75" hidden="1" outlineLevel="1">
      <c r="C181" s="82">
        <v>14422.8</v>
      </c>
      <c r="D181" s="10"/>
    </row>
    <row r="182" spans="1:4" ht="18.75" hidden="1" outlineLevel="1">
      <c r="D182" s="10"/>
    </row>
    <row r="183" spans="1:4" collapsed="1"/>
    <row r="185" spans="1:4" ht="15">
      <c r="A185" s="263" t="s">
        <v>260</v>
      </c>
      <c r="B185" s="263"/>
      <c r="C185" s="263"/>
      <c r="D185" s="263"/>
    </row>
    <row r="186" spans="1:4" ht="18.75" hidden="1" outlineLevel="1">
      <c r="A186" s="9" t="s">
        <v>261</v>
      </c>
      <c r="B186" s="10"/>
      <c r="C186" s="10"/>
      <c r="D186" s="11">
        <v>14308.14</v>
      </c>
    </row>
    <row r="187" spans="1:4" ht="18.75" hidden="1" outlineLevel="1">
      <c r="A187" s="12"/>
      <c r="B187" s="12"/>
      <c r="C187" s="13"/>
      <c r="D187" s="14"/>
    </row>
    <row r="188" spans="1:4" ht="18.75" hidden="1" outlineLevel="1">
      <c r="A188" s="12"/>
      <c r="B188" s="12"/>
      <c r="C188" s="13"/>
      <c r="D188" s="14"/>
    </row>
    <row r="189" spans="1:4" ht="18.75" hidden="1" outlineLevel="1">
      <c r="A189" s="12"/>
      <c r="B189" s="10"/>
      <c r="C189" s="15"/>
      <c r="D189" s="14"/>
    </row>
    <row r="190" spans="1:4" ht="18.75" hidden="1" outlineLevel="1">
      <c r="A190" s="12"/>
      <c r="B190" s="10"/>
      <c r="C190" s="15"/>
      <c r="D190" s="16"/>
    </row>
    <row r="191" spans="1:4" ht="18.75" hidden="1" outlineLevel="1">
      <c r="A191" s="10"/>
      <c r="B191" s="12"/>
      <c r="C191" s="13"/>
      <c r="D191" s="17"/>
    </row>
    <row r="192" spans="1:4" ht="18.75" hidden="1" outlineLevel="1">
      <c r="A192" s="10" t="s">
        <v>262</v>
      </c>
      <c r="B192" s="10">
        <v>755</v>
      </c>
      <c r="C192" s="15">
        <v>30</v>
      </c>
      <c r="D192" s="17"/>
    </row>
    <row r="193" spans="1:4" ht="19.5" hidden="1" outlineLevel="1" thickBot="1">
      <c r="A193" s="18"/>
      <c r="B193" s="18"/>
      <c r="C193" s="19">
        <f>SUM(C189:C192)</f>
        <v>30</v>
      </c>
      <c r="D193" s="20">
        <f>SUM(D186-C193)</f>
        <v>14278.14</v>
      </c>
    </row>
    <row r="194" spans="1:4" ht="20.25" hidden="1" outlineLevel="1" thickTop="1" thickBot="1">
      <c r="A194" s="21"/>
      <c r="B194" s="21"/>
      <c r="C194" s="22"/>
      <c r="D194" s="23"/>
    </row>
    <row r="195" spans="1:4" ht="19.5" hidden="1" outlineLevel="1" thickTop="1">
      <c r="A195" s="10"/>
      <c r="B195" s="10"/>
      <c r="C195" s="10"/>
      <c r="D195" s="10"/>
    </row>
    <row r="196" spans="1:4" ht="18.75" hidden="1" outlineLevel="1">
      <c r="A196" s="10" t="s">
        <v>263</v>
      </c>
      <c r="B196" s="10"/>
      <c r="C196" s="10"/>
      <c r="D196" s="10"/>
    </row>
    <row r="197" spans="1:4" ht="18.75" hidden="1" outlineLevel="1">
      <c r="A197" s="24" t="s">
        <v>28</v>
      </c>
      <c r="B197" s="10"/>
      <c r="C197" s="10"/>
      <c r="D197" s="10"/>
    </row>
    <row r="198" spans="1:4" ht="18.75" hidden="1" outlineLevel="1">
      <c r="A198" s="10" t="s">
        <v>223</v>
      </c>
      <c r="B198" s="10"/>
      <c r="C198" s="81">
        <v>12629.95</v>
      </c>
      <c r="D198" s="10"/>
    </row>
    <row r="199" spans="1:4" ht="18.75" hidden="1" outlineLevel="1">
      <c r="A199" s="10" t="s">
        <v>264</v>
      </c>
      <c r="B199" s="24"/>
      <c r="C199" s="81">
        <v>8629.6</v>
      </c>
      <c r="D199" s="10"/>
    </row>
    <row r="200" spans="1:4" ht="18.75" hidden="1" outlineLevel="1">
      <c r="A200" s="10" t="s">
        <v>265</v>
      </c>
      <c r="B200" s="10"/>
      <c r="C200" s="25">
        <v>6981.41</v>
      </c>
      <c r="D200" s="24"/>
    </row>
    <row r="201" spans="1:4" ht="18.75" hidden="1" outlineLevel="1">
      <c r="C201" s="82">
        <v>14278.14</v>
      </c>
      <c r="D201" s="10"/>
    </row>
    <row r="202" spans="1:4" ht="18.75" hidden="1" outlineLevel="1">
      <c r="D202" s="10"/>
    </row>
    <row r="203" spans="1:4" collapsed="1"/>
    <row r="205" spans="1:4" ht="15">
      <c r="A205" s="263" t="s">
        <v>272</v>
      </c>
      <c r="B205" s="263"/>
      <c r="C205" s="263"/>
      <c r="D205" s="263"/>
    </row>
    <row r="206" spans="1:4" ht="18.75" outlineLevel="1">
      <c r="A206" s="9" t="s">
        <v>273</v>
      </c>
      <c r="B206" s="10"/>
      <c r="C206" s="10"/>
      <c r="D206" s="11">
        <v>13993.88</v>
      </c>
    </row>
    <row r="207" spans="1:4" ht="18.75" outlineLevel="1">
      <c r="A207" s="12"/>
      <c r="B207" s="12"/>
      <c r="C207" s="13"/>
      <c r="D207" s="14"/>
    </row>
    <row r="208" spans="1:4" ht="18.75" outlineLevel="1">
      <c r="A208" s="12"/>
      <c r="B208" s="12"/>
      <c r="C208" s="13"/>
      <c r="D208" s="14"/>
    </row>
    <row r="209" spans="1:4" ht="18.75" outlineLevel="1">
      <c r="A209" s="12"/>
      <c r="B209" s="10"/>
      <c r="C209" s="15"/>
      <c r="D209" s="14"/>
    </row>
    <row r="210" spans="1:4" ht="18.75" outlineLevel="1">
      <c r="A210" s="12"/>
      <c r="B210" s="10"/>
      <c r="C210" s="15"/>
      <c r="D210" s="16"/>
    </row>
    <row r="211" spans="1:4" ht="18.75" outlineLevel="1">
      <c r="A211" s="10"/>
      <c r="B211" s="12"/>
      <c r="C211" s="13"/>
      <c r="D211" s="17"/>
    </row>
    <row r="212" spans="1:4" ht="18.75" outlineLevel="1">
      <c r="A212" s="10" t="s">
        <v>274</v>
      </c>
      <c r="B212" s="10">
        <v>755</v>
      </c>
      <c r="C212" s="15">
        <v>30</v>
      </c>
      <c r="D212" s="17"/>
    </row>
    <row r="213" spans="1:4" ht="19.5" outlineLevel="1" thickBot="1">
      <c r="A213" s="18"/>
      <c r="B213" s="18"/>
      <c r="C213" s="19">
        <f>SUM(C209:C212)</f>
        <v>30</v>
      </c>
      <c r="D213" s="20">
        <f>SUM(D206-C213)</f>
        <v>13963.88</v>
      </c>
    </row>
    <row r="214" spans="1:4" ht="20.25" outlineLevel="1" thickTop="1" thickBot="1">
      <c r="A214" s="21"/>
      <c r="B214" s="21"/>
      <c r="C214" s="22"/>
      <c r="D214" s="23"/>
    </row>
    <row r="215" spans="1:4" ht="19.5" outlineLevel="1" thickTop="1">
      <c r="A215" s="10"/>
      <c r="B215" s="10"/>
      <c r="C215" s="10"/>
      <c r="D215" s="10"/>
    </row>
    <row r="216" spans="1:4" ht="18.75" outlineLevel="1">
      <c r="A216" s="10" t="s">
        <v>275</v>
      </c>
      <c r="B216" s="10"/>
      <c r="C216" s="10"/>
      <c r="D216" s="10"/>
    </row>
    <row r="217" spans="1:4" ht="18.75" outlineLevel="1">
      <c r="A217" s="24" t="s">
        <v>28</v>
      </c>
      <c r="B217" s="10"/>
      <c r="C217" s="10"/>
      <c r="D217" s="10"/>
    </row>
    <row r="218" spans="1:4" ht="18.75" outlineLevel="1">
      <c r="A218" s="10" t="s">
        <v>223</v>
      </c>
      <c r="B218" s="10"/>
      <c r="C218" s="81">
        <v>12629.95</v>
      </c>
      <c r="D218" s="10"/>
    </row>
    <row r="219" spans="1:4" ht="18.75" outlineLevel="1">
      <c r="A219" s="10" t="s">
        <v>289</v>
      </c>
      <c r="B219" s="24"/>
      <c r="C219" s="81">
        <v>8629.6</v>
      </c>
      <c r="D219" s="10"/>
    </row>
    <row r="220" spans="1:4" ht="18.75" outlineLevel="1">
      <c r="A220" s="10" t="s">
        <v>276</v>
      </c>
      <c r="B220" s="10"/>
      <c r="C220" s="25">
        <v>7295.67</v>
      </c>
      <c r="D220" s="24"/>
    </row>
    <row r="221" spans="1:4" ht="18.75" outlineLevel="1">
      <c r="C221" s="82">
        <f>SUM(C218+C219-C220)</f>
        <v>13963.880000000003</v>
      </c>
      <c r="D221" s="10"/>
    </row>
    <row r="222" spans="1:4" ht="18.75" outlineLevel="1">
      <c r="D222" s="10"/>
    </row>
    <row r="225" spans="1:4" ht="15">
      <c r="A225" s="263" t="s">
        <v>286</v>
      </c>
      <c r="B225" s="263"/>
      <c r="C225" s="263"/>
      <c r="D225" s="263"/>
    </row>
    <row r="226" spans="1:4" ht="18.75" hidden="1" outlineLevel="1">
      <c r="A226" s="9" t="s">
        <v>151</v>
      </c>
      <c r="B226" s="10"/>
      <c r="C226" s="10"/>
      <c r="D226" s="11"/>
    </row>
    <row r="227" spans="1:4" ht="18.75" hidden="1" outlineLevel="1">
      <c r="A227" s="12"/>
      <c r="B227" s="12"/>
      <c r="C227" s="13"/>
      <c r="D227" s="14"/>
    </row>
    <row r="228" spans="1:4" ht="18.75" hidden="1" outlineLevel="1">
      <c r="A228" s="12"/>
      <c r="B228" s="12"/>
      <c r="C228" s="13"/>
      <c r="D228" s="14"/>
    </row>
    <row r="229" spans="1:4" ht="18.75" hidden="1" outlineLevel="1">
      <c r="A229" s="12"/>
      <c r="B229" s="10"/>
      <c r="C229" s="15"/>
      <c r="D229" s="14"/>
    </row>
    <row r="230" spans="1:4" ht="18.75" hidden="1" outlineLevel="1">
      <c r="A230" s="12"/>
      <c r="B230" s="10"/>
      <c r="C230" s="15"/>
      <c r="D230" s="16"/>
    </row>
    <row r="231" spans="1:4" ht="18.75" hidden="1" outlineLevel="1">
      <c r="A231" s="10"/>
      <c r="B231" s="12"/>
      <c r="C231" s="13"/>
      <c r="D231" s="17"/>
    </row>
    <row r="232" spans="1:4" ht="18.75" hidden="1" outlineLevel="1">
      <c r="A232" s="10" t="s">
        <v>152</v>
      </c>
      <c r="B232" s="10"/>
      <c r="C232" s="15"/>
      <c r="D232" s="17"/>
    </row>
    <row r="233" spans="1:4" ht="19.5" hidden="1" outlineLevel="1" thickBot="1">
      <c r="A233" s="18"/>
      <c r="B233" s="18"/>
      <c r="C233" s="19">
        <f>SUM(C229:C232)</f>
        <v>0</v>
      </c>
      <c r="D233" s="20">
        <f>SUM(D226-C233)</f>
        <v>0</v>
      </c>
    </row>
    <row r="234" spans="1:4" ht="20.25" hidden="1" outlineLevel="1" thickTop="1" thickBot="1">
      <c r="A234" s="21"/>
      <c r="B234" s="21"/>
      <c r="C234" s="22"/>
      <c r="D234" s="23"/>
    </row>
    <row r="235" spans="1:4" ht="19.5" hidden="1" outlineLevel="1" thickTop="1">
      <c r="A235" s="10"/>
      <c r="B235" s="10"/>
      <c r="C235" s="10"/>
      <c r="D235" s="10"/>
    </row>
    <row r="236" spans="1:4" ht="18.75" hidden="1" outlineLevel="1">
      <c r="A236" s="10" t="s">
        <v>153</v>
      </c>
      <c r="B236" s="10"/>
      <c r="C236" s="10"/>
      <c r="D236" s="10"/>
    </row>
    <row r="237" spans="1:4" ht="18.75" hidden="1" outlineLevel="1">
      <c r="A237" s="24" t="s">
        <v>28</v>
      </c>
      <c r="B237" s="10"/>
      <c r="C237" s="10"/>
      <c r="D237" s="10"/>
    </row>
    <row r="238" spans="1:4" ht="18.75" hidden="1" outlineLevel="1">
      <c r="A238" s="10" t="s">
        <v>64</v>
      </c>
      <c r="B238" s="10"/>
      <c r="C238" s="81"/>
      <c r="D238" s="10"/>
    </row>
    <row r="239" spans="1:4" ht="18.75" hidden="1" outlineLevel="1">
      <c r="A239" s="10" t="s">
        <v>154</v>
      </c>
      <c r="B239" s="24"/>
      <c r="C239" s="81"/>
      <c r="D239" s="10"/>
    </row>
    <row r="240" spans="1:4" ht="18.75" hidden="1" outlineLevel="1">
      <c r="A240" s="10" t="s">
        <v>155</v>
      </c>
      <c r="B240" s="10"/>
      <c r="C240" s="25"/>
      <c r="D240" s="24"/>
    </row>
    <row r="241" spans="1:4" ht="18.75" hidden="1" outlineLevel="1">
      <c r="C241" s="82"/>
      <c r="D241" s="10"/>
    </row>
    <row r="242" spans="1:4" ht="18.75" hidden="1" outlineLevel="1">
      <c r="D242" s="10"/>
    </row>
    <row r="243" spans="1:4" ht="18.75" collapsed="1">
      <c r="A243" s="9" t="s">
        <v>287</v>
      </c>
      <c r="B243" s="10"/>
      <c r="C243" s="10"/>
      <c r="D243" s="11">
        <v>13341.39</v>
      </c>
    </row>
    <row r="244" spans="1:4" ht="18.75">
      <c r="A244" s="12"/>
      <c r="B244" s="12"/>
      <c r="C244" s="13"/>
      <c r="D244" s="14"/>
    </row>
    <row r="245" spans="1:4" ht="18.75">
      <c r="A245" s="12"/>
      <c r="B245" s="12"/>
      <c r="C245" s="13"/>
      <c r="D245" s="14"/>
    </row>
    <row r="246" spans="1:4" ht="18.75">
      <c r="A246" s="12"/>
      <c r="B246" s="10"/>
      <c r="C246" s="15"/>
      <c r="D246" s="14"/>
    </row>
    <row r="247" spans="1:4" ht="18.75">
      <c r="A247" s="12"/>
      <c r="B247" s="10"/>
      <c r="C247" s="15"/>
      <c r="D247" s="16"/>
    </row>
    <row r="248" spans="1:4" ht="18.75">
      <c r="A248" s="10"/>
      <c r="B248" s="12"/>
      <c r="C248" s="13"/>
      <c r="D248" s="17"/>
    </row>
    <row r="249" spans="1:4" ht="18.75">
      <c r="A249" s="10" t="s">
        <v>288</v>
      </c>
      <c r="B249" s="10"/>
      <c r="C249" s="15"/>
      <c r="D249" s="17"/>
    </row>
    <row r="250" spans="1:4" ht="19.5" thickBot="1">
      <c r="A250" s="18"/>
      <c r="B250" s="18"/>
      <c r="C250" s="19">
        <f>SUM(C246:C249)</f>
        <v>0</v>
      </c>
      <c r="D250" s="20">
        <f>SUM(D243-C250)</f>
        <v>13341.39</v>
      </c>
    </row>
    <row r="251" spans="1:4" ht="20.25" thickTop="1" thickBot="1">
      <c r="A251" s="21"/>
      <c r="B251" s="21"/>
      <c r="C251" s="22"/>
      <c r="D251" s="23"/>
    </row>
    <row r="252" spans="1:4" ht="19.5" thickTop="1">
      <c r="A252" s="10"/>
      <c r="B252" s="10"/>
      <c r="C252" s="10"/>
      <c r="D252" s="10"/>
    </row>
    <row r="253" spans="1:4" ht="18.75">
      <c r="A253" s="10" t="s">
        <v>290</v>
      </c>
      <c r="B253" s="10"/>
      <c r="C253" s="10"/>
      <c r="D253" s="10"/>
    </row>
    <row r="254" spans="1:4" ht="18.75">
      <c r="A254" s="24" t="s">
        <v>28</v>
      </c>
      <c r="B254" s="10"/>
      <c r="C254" s="10"/>
      <c r="D254" s="10"/>
    </row>
    <row r="255" spans="1:4" ht="18.75">
      <c r="A255" s="10" t="s">
        <v>223</v>
      </c>
      <c r="B255" s="10"/>
      <c r="C255" s="81">
        <v>12970.37</v>
      </c>
      <c r="D255" s="10"/>
    </row>
    <row r="256" spans="1:4" ht="18.75">
      <c r="A256" s="10" t="s">
        <v>291</v>
      </c>
      <c r="B256" s="24"/>
      <c r="C256" s="81">
        <v>8629.6</v>
      </c>
      <c r="D256" s="10"/>
    </row>
    <row r="257" spans="1:4" ht="18.75">
      <c r="A257" s="10" t="s">
        <v>299</v>
      </c>
      <c r="B257" s="10" t="s">
        <v>304</v>
      </c>
      <c r="C257" s="25">
        <v>8258.58</v>
      </c>
      <c r="D257" s="24"/>
    </row>
    <row r="258" spans="1:4" ht="18.75">
      <c r="C258" s="82">
        <v>13341.39</v>
      </c>
      <c r="D258" s="10"/>
    </row>
    <row r="259" spans="1:4" ht="18.75">
      <c r="D259" s="10"/>
    </row>
  </sheetData>
  <mergeCells count="12">
    <mergeCell ref="A225:D225"/>
    <mergeCell ref="A1:D1"/>
    <mergeCell ref="A62:D62"/>
    <mergeCell ref="A83:D83"/>
    <mergeCell ref="A103:D103"/>
    <mergeCell ref="A124:D124"/>
    <mergeCell ref="A145:D145"/>
    <mergeCell ref="A165:D165"/>
    <mergeCell ref="A185:D185"/>
    <mergeCell ref="A205:D205"/>
    <mergeCell ref="A25:D25"/>
    <mergeCell ref="A43:D43"/>
  </mergeCells>
  <pageMargins left="0.7" right="0.7" top="0.75" bottom="0.75" header="0.3" footer="0.3"/>
  <pageSetup paperSize="9" scale="80" fitToHeight="0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6A635-7940-43C2-9A30-54968B6ED9FD}">
  <dimension ref="A1:P144"/>
  <sheetViews>
    <sheetView topLeftCell="A112" workbookViewId="0">
      <selection activeCell="P136" sqref="P136"/>
    </sheetView>
  </sheetViews>
  <sheetFormatPr defaultRowHeight="15"/>
  <cols>
    <col min="1" max="1" width="48.140625" bestFit="1" customWidth="1"/>
    <col min="2" max="2" width="7.85546875" hidden="1" customWidth="1"/>
    <col min="3" max="3" width="10.140625" hidden="1" customWidth="1"/>
    <col min="4" max="11" width="0" hidden="1" customWidth="1"/>
    <col min="12" max="12" width="27.7109375" bestFit="1" customWidth="1"/>
    <col min="13" max="13" width="16.7109375" bestFit="1" customWidth="1"/>
    <col min="15" max="15" width="16.7109375" bestFit="1" customWidth="1"/>
    <col min="16" max="16" width="20.85546875" style="242" customWidth="1"/>
  </cols>
  <sheetData>
    <row r="1" spans="1:16" ht="18.75">
      <c r="A1" s="127" t="s">
        <v>68</v>
      </c>
      <c r="J1" s="128"/>
      <c r="L1" s="129"/>
      <c r="M1" s="128"/>
      <c r="N1" s="130"/>
      <c r="O1" s="131"/>
    </row>
    <row r="2" spans="1:16" ht="60">
      <c r="A2" s="132" t="s">
        <v>69</v>
      </c>
      <c r="B2" s="133" t="s">
        <v>70</v>
      </c>
      <c r="C2" s="133" t="s">
        <v>71</v>
      </c>
      <c r="D2" s="133" t="str">
        <f>D64</f>
        <v>Revised Forecast to year end</v>
      </c>
      <c r="E2" s="133" t="str">
        <f>E64</f>
        <v>Budget 2019/20</v>
      </c>
      <c r="F2" s="133" t="s">
        <v>72</v>
      </c>
      <c r="G2" s="133" t="s">
        <v>73</v>
      </c>
      <c r="H2" s="133" t="s">
        <v>74</v>
      </c>
      <c r="I2" s="133"/>
      <c r="J2" s="134" t="s">
        <v>63</v>
      </c>
      <c r="K2" s="135" t="s">
        <v>75</v>
      </c>
      <c r="L2" s="136" t="s">
        <v>76</v>
      </c>
      <c r="M2" s="134" t="s">
        <v>62</v>
      </c>
      <c r="N2" s="137"/>
      <c r="O2" s="138" t="s">
        <v>68</v>
      </c>
      <c r="P2" s="243" t="s">
        <v>244</v>
      </c>
    </row>
    <row r="3" spans="1:16">
      <c r="B3" s="139" t="s">
        <v>31</v>
      </c>
      <c r="C3" s="139" t="s">
        <v>31</v>
      </c>
      <c r="D3" s="139" t="s">
        <v>31</v>
      </c>
      <c r="E3" s="139" t="s">
        <v>31</v>
      </c>
      <c r="F3" s="139" t="s">
        <v>31</v>
      </c>
      <c r="G3" s="139" t="s">
        <v>31</v>
      </c>
      <c r="H3" s="139"/>
      <c r="I3" s="139"/>
      <c r="J3" s="140" t="s">
        <v>31</v>
      </c>
      <c r="L3" s="141" t="s">
        <v>31</v>
      </c>
      <c r="M3" s="140" t="s">
        <v>31</v>
      </c>
      <c r="N3" s="130"/>
      <c r="O3" s="131" t="s">
        <v>31</v>
      </c>
    </row>
    <row r="4" spans="1:16">
      <c r="A4" s="142" t="s">
        <v>77</v>
      </c>
      <c r="B4" s="139"/>
      <c r="C4" s="139"/>
      <c r="D4" s="139"/>
      <c r="E4" s="139"/>
      <c r="F4" s="139"/>
      <c r="G4" s="139"/>
      <c r="J4" s="128"/>
      <c r="L4" s="129"/>
      <c r="M4" s="128"/>
      <c r="N4" s="130"/>
      <c r="O4" s="131"/>
    </row>
    <row r="5" spans="1:16">
      <c r="A5" t="s">
        <v>7</v>
      </c>
      <c r="B5" s="143">
        <f t="shared" ref="B5:E5" si="0">B66</f>
        <v>5850</v>
      </c>
      <c r="C5" s="143">
        <f t="shared" si="0"/>
        <v>5850</v>
      </c>
      <c r="D5" s="143">
        <f t="shared" si="0"/>
        <v>5850</v>
      </c>
      <c r="E5" s="143">
        <f t="shared" si="0"/>
        <v>6100</v>
      </c>
      <c r="F5" s="143">
        <f>F66</f>
        <v>6100</v>
      </c>
      <c r="G5" s="143">
        <f>SUM(G66)</f>
        <v>6100</v>
      </c>
      <c r="H5" s="143"/>
      <c r="I5" s="143"/>
      <c r="J5" s="128">
        <f>SUM(J120)</f>
        <v>6394</v>
      </c>
      <c r="L5" s="129">
        <v>6394</v>
      </c>
      <c r="M5" s="128">
        <f>SUM(M120)</f>
        <v>7678</v>
      </c>
      <c r="N5" s="130"/>
      <c r="O5" s="144">
        <f>SUM(O120)</f>
        <v>8490</v>
      </c>
      <c r="P5" s="243">
        <f>SUM(P120)</f>
        <v>9782</v>
      </c>
    </row>
    <row r="6" spans="1:16">
      <c r="A6" t="s">
        <v>32</v>
      </c>
      <c r="B6" s="145">
        <f t="shared" ref="B6:E7" si="1">B71</f>
        <v>0</v>
      </c>
      <c r="C6" s="145">
        <f t="shared" si="1"/>
        <v>0</v>
      </c>
      <c r="D6" s="145">
        <f t="shared" si="1"/>
        <v>0</v>
      </c>
      <c r="E6" s="145">
        <f t="shared" si="1"/>
        <v>0</v>
      </c>
      <c r="F6" s="145">
        <f>SUM(F71)</f>
        <v>0</v>
      </c>
      <c r="G6" s="145">
        <f>SUM(G71)</f>
        <v>0</v>
      </c>
      <c r="H6" s="143"/>
      <c r="I6" s="143"/>
      <c r="J6" s="146"/>
      <c r="L6" s="129"/>
      <c r="M6" s="146"/>
      <c r="N6" s="130"/>
      <c r="O6" s="131"/>
    </row>
    <row r="7" spans="1:16">
      <c r="A7" t="s">
        <v>35</v>
      </c>
      <c r="B7" s="143">
        <f t="shared" si="1"/>
        <v>5850</v>
      </c>
      <c r="C7" s="143">
        <f t="shared" si="1"/>
        <v>5850</v>
      </c>
      <c r="D7" s="143">
        <f t="shared" si="1"/>
        <v>5850</v>
      </c>
      <c r="E7" s="143">
        <f t="shared" si="1"/>
        <v>6100</v>
      </c>
      <c r="F7" s="143">
        <f>SUM(F72)</f>
        <v>6100</v>
      </c>
      <c r="G7" s="143">
        <f>SUM(G72)</f>
        <v>6100</v>
      </c>
      <c r="H7" s="143"/>
      <c r="I7" s="143"/>
      <c r="J7" s="128"/>
      <c r="L7" s="129">
        <v>6394</v>
      </c>
      <c r="M7" s="128"/>
      <c r="N7" s="130"/>
      <c r="O7" s="131"/>
      <c r="P7" s="243">
        <f>SUM(P5:P6)</f>
        <v>9782</v>
      </c>
    </row>
    <row r="8" spans="1:16">
      <c r="J8" s="128"/>
      <c r="L8" s="129"/>
      <c r="M8" s="128"/>
      <c r="N8" s="130"/>
      <c r="O8" s="131"/>
    </row>
    <row r="9" spans="1:16">
      <c r="A9" t="s">
        <v>37</v>
      </c>
      <c r="B9" s="145">
        <f t="shared" ref="B9:E10" si="2">B80</f>
        <v>9371</v>
      </c>
      <c r="C9" s="145">
        <f t="shared" si="2"/>
        <v>8683.19</v>
      </c>
      <c r="D9" s="145">
        <f t="shared" si="2"/>
        <v>13477</v>
      </c>
      <c r="E9" s="145">
        <f t="shared" si="2"/>
        <v>0</v>
      </c>
      <c r="F9" s="145">
        <f>SUM(F80)</f>
        <v>5394</v>
      </c>
      <c r="G9" s="145">
        <v>5394</v>
      </c>
      <c r="H9" s="143" t="s">
        <v>78</v>
      </c>
      <c r="I9" s="143"/>
      <c r="J9" s="146"/>
      <c r="L9" s="129"/>
      <c r="M9" s="146"/>
      <c r="N9" s="130"/>
      <c r="O9" s="131"/>
    </row>
    <row r="10" spans="1:16">
      <c r="A10" s="142" t="s">
        <v>38</v>
      </c>
      <c r="B10" s="147">
        <f t="shared" si="2"/>
        <v>15221</v>
      </c>
      <c r="C10" s="147">
        <f t="shared" si="2"/>
        <v>14533.19</v>
      </c>
      <c r="D10" s="147">
        <f t="shared" si="2"/>
        <v>19327</v>
      </c>
      <c r="E10" s="147">
        <f t="shared" si="2"/>
        <v>6100</v>
      </c>
      <c r="F10" s="147">
        <f>SUM(F81)</f>
        <v>11494</v>
      </c>
      <c r="G10" s="147">
        <f>SUM(G7:G9)</f>
        <v>11494</v>
      </c>
      <c r="H10" s="147"/>
      <c r="I10" s="147"/>
      <c r="J10" s="128"/>
      <c r="L10" s="129"/>
      <c r="M10" s="128"/>
      <c r="N10" s="130"/>
      <c r="O10" s="131"/>
    </row>
    <row r="11" spans="1:16">
      <c r="J11" s="128"/>
      <c r="L11" s="129"/>
      <c r="M11" s="128"/>
      <c r="N11" s="130"/>
      <c r="O11" s="131"/>
    </row>
    <row r="12" spans="1:16">
      <c r="A12" s="142" t="s">
        <v>79</v>
      </c>
      <c r="J12" s="128"/>
      <c r="L12" s="129"/>
      <c r="M12" s="128"/>
      <c r="N12" s="130"/>
      <c r="O12" s="131"/>
    </row>
    <row r="13" spans="1:16">
      <c r="A13" t="s">
        <v>39</v>
      </c>
      <c r="B13" s="143">
        <f>B86</f>
        <v>1960</v>
      </c>
      <c r="C13" s="143">
        <f t="shared" ref="C13:D13" si="3">C86</f>
        <v>2448.37</v>
      </c>
      <c r="D13" s="143">
        <f t="shared" si="3"/>
        <v>1960</v>
      </c>
      <c r="E13" s="143">
        <f>SUM(E86)</f>
        <v>2131.6800000000003</v>
      </c>
      <c r="F13" s="143">
        <f>SUM(F86)</f>
        <v>1439</v>
      </c>
      <c r="G13" s="143">
        <f>+G86</f>
        <v>2137.48</v>
      </c>
      <c r="H13" s="143"/>
      <c r="I13" s="143"/>
      <c r="J13" s="128">
        <f>SUM(J86)</f>
        <v>2336</v>
      </c>
      <c r="K13" t="s">
        <v>80</v>
      </c>
      <c r="L13" s="129"/>
      <c r="M13" s="128">
        <f>SUM(M86)</f>
        <v>3590</v>
      </c>
      <c r="N13" s="130"/>
      <c r="O13" s="148">
        <f>SUM(O86)</f>
        <v>3710</v>
      </c>
      <c r="P13" s="242">
        <f>SUM(P86)</f>
        <v>4192</v>
      </c>
    </row>
    <row r="14" spans="1:16">
      <c r="A14" t="s">
        <v>41</v>
      </c>
      <c r="B14" s="143">
        <f t="shared" ref="B14:E14" si="4">B99</f>
        <v>1410</v>
      </c>
      <c r="C14" s="143">
        <f t="shared" si="4"/>
        <v>1280.6599999999999</v>
      </c>
      <c r="D14" s="143">
        <f t="shared" si="4"/>
        <v>1364</v>
      </c>
      <c r="E14" s="143">
        <f t="shared" si="4"/>
        <v>1653.3333333333333</v>
      </c>
      <c r="F14" s="143">
        <f>SUM(F99)</f>
        <v>1229</v>
      </c>
      <c r="G14" s="143">
        <f>G99</f>
        <v>1369</v>
      </c>
      <c r="H14" s="143"/>
      <c r="I14" s="143"/>
      <c r="J14" s="128">
        <f>SUM(J99)</f>
        <v>1348</v>
      </c>
      <c r="L14" s="129"/>
      <c r="M14" s="128">
        <f>SUM(M99)</f>
        <v>1378</v>
      </c>
      <c r="N14" s="130"/>
      <c r="O14" s="128">
        <f>SUM(O99)</f>
        <v>1520</v>
      </c>
      <c r="P14" s="242">
        <f>SUM(P99)</f>
        <v>1830</v>
      </c>
    </row>
    <row r="15" spans="1:16">
      <c r="A15" t="s">
        <v>45</v>
      </c>
      <c r="B15" s="143">
        <f t="shared" ref="B15:E15" si="5">B105</f>
        <v>2260</v>
      </c>
      <c r="C15" s="143">
        <f t="shared" si="5"/>
        <v>1510</v>
      </c>
      <c r="D15" s="143">
        <f t="shared" si="5"/>
        <v>1425</v>
      </c>
      <c r="E15" s="143">
        <f t="shared" si="5"/>
        <v>2315</v>
      </c>
      <c r="F15" s="143">
        <f>F105</f>
        <v>1687</v>
      </c>
      <c r="G15" s="143">
        <f>G105</f>
        <v>3147</v>
      </c>
      <c r="H15" s="143"/>
      <c r="I15" s="143"/>
      <c r="J15" s="128">
        <f>SUM(J105)</f>
        <v>2610</v>
      </c>
      <c r="L15" s="129"/>
      <c r="M15" s="128">
        <f>SUM(M105)</f>
        <v>2610</v>
      </c>
      <c r="N15" s="130"/>
      <c r="O15" s="128">
        <f>SUM(O105)</f>
        <v>2710</v>
      </c>
      <c r="P15" s="242">
        <f>SUM(P105)</f>
        <v>3160</v>
      </c>
    </row>
    <row r="16" spans="1:16">
      <c r="A16" t="s">
        <v>24</v>
      </c>
      <c r="B16" s="145">
        <f t="shared" ref="B16:E16" si="6">B107</f>
        <v>220</v>
      </c>
      <c r="C16" s="145">
        <f t="shared" si="6"/>
        <v>220</v>
      </c>
      <c r="D16" s="145">
        <f t="shared" si="6"/>
        <v>220</v>
      </c>
      <c r="E16" s="145">
        <f t="shared" si="6"/>
        <v>0</v>
      </c>
      <c r="F16" s="145">
        <f>F107</f>
        <v>0</v>
      </c>
      <c r="G16" s="145">
        <f>G107</f>
        <v>0</v>
      </c>
      <c r="H16" s="143"/>
      <c r="I16" s="143"/>
      <c r="J16" s="146">
        <f>SUM(J107)</f>
        <v>100</v>
      </c>
      <c r="L16" s="129"/>
      <c r="M16" s="146">
        <f>SUM(M107)</f>
        <v>100</v>
      </c>
      <c r="N16" s="130"/>
      <c r="O16" s="146">
        <f>SUM(O107)</f>
        <v>50</v>
      </c>
      <c r="P16" s="242">
        <f>SUM(P107)</f>
        <v>100</v>
      </c>
    </row>
    <row r="17" spans="1:16">
      <c r="A17" t="s">
        <v>81</v>
      </c>
      <c r="B17" s="149">
        <f t="shared" ref="B17:E17" si="7">B109</f>
        <v>5850</v>
      </c>
      <c r="C17" s="149">
        <f t="shared" si="7"/>
        <v>5459.03</v>
      </c>
      <c r="D17" s="149">
        <f t="shared" si="7"/>
        <v>4969</v>
      </c>
      <c r="E17" s="149">
        <f t="shared" si="7"/>
        <v>6100.0133333333333</v>
      </c>
      <c r="F17" s="143">
        <f>F109</f>
        <v>4355</v>
      </c>
      <c r="G17" s="143">
        <f>G109</f>
        <v>6653.48</v>
      </c>
      <c r="H17" s="143"/>
      <c r="I17" s="143"/>
      <c r="J17" s="128">
        <f>SUM(J109)</f>
        <v>6394</v>
      </c>
      <c r="L17" s="129"/>
      <c r="M17" s="128">
        <f>SUM(M109)</f>
        <v>7678</v>
      </c>
      <c r="N17" s="130"/>
      <c r="O17" s="144">
        <f>SUM(O109)</f>
        <v>7990</v>
      </c>
      <c r="P17" s="242">
        <f>SUM(P109)</f>
        <v>9282</v>
      </c>
    </row>
    <row r="18" spans="1:16">
      <c r="J18" s="128"/>
      <c r="L18" s="129"/>
      <c r="M18" s="128"/>
      <c r="N18" s="130"/>
      <c r="O18" s="131"/>
    </row>
    <row r="19" spans="1:16">
      <c r="A19" t="s">
        <v>82</v>
      </c>
      <c r="B19" s="143">
        <f t="shared" ref="B19:E19" si="8">B117</f>
        <v>9371</v>
      </c>
      <c r="C19" s="143">
        <f t="shared" si="8"/>
        <v>12991.85</v>
      </c>
      <c r="D19" s="143">
        <f t="shared" si="8"/>
        <v>11000</v>
      </c>
      <c r="E19" s="143">
        <f t="shared" si="8"/>
        <v>0</v>
      </c>
      <c r="F19" s="145">
        <v>29</v>
      </c>
      <c r="G19" s="145">
        <v>29</v>
      </c>
      <c r="H19" s="143"/>
      <c r="I19" s="143"/>
      <c r="J19" s="146">
        <f>SUM(J117)</f>
        <v>0</v>
      </c>
      <c r="L19" s="129"/>
      <c r="M19" s="146">
        <f>SUM(M117)</f>
        <v>0</v>
      </c>
      <c r="N19" s="130"/>
      <c r="O19" s="146">
        <f>SUM(O117)</f>
        <v>500</v>
      </c>
      <c r="P19" s="242">
        <f>SUM(P117)</f>
        <v>500</v>
      </c>
    </row>
    <row r="20" spans="1:16" ht="15.75" thickBot="1">
      <c r="A20" s="142" t="s">
        <v>83</v>
      </c>
      <c r="B20" s="150">
        <f t="shared" ref="B20:E20" si="9">B120</f>
        <v>15221</v>
      </c>
      <c r="C20" s="150">
        <f t="shared" si="9"/>
        <v>18450.88</v>
      </c>
      <c r="D20" s="150">
        <f t="shared" si="9"/>
        <v>15969</v>
      </c>
      <c r="E20" s="150">
        <f t="shared" si="9"/>
        <v>6100.0133333333333</v>
      </c>
      <c r="F20" s="150">
        <f>F120</f>
        <v>4384</v>
      </c>
      <c r="G20" s="150">
        <f>G120</f>
        <v>6682.48</v>
      </c>
      <c r="H20" s="147"/>
      <c r="I20" s="147"/>
      <c r="J20" s="128">
        <f>SUM(J120)</f>
        <v>6394</v>
      </c>
      <c r="L20" s="129"/>
      <c r="M20" s="128">
        <f>SUM(M120)</f>
        <v>7678</v>
      </c>
      <c r="N20" s="130"/>
      <c r="O20" s="144">
        <f>SUM(O120)</f>
        <v>8490</v>
      </c>
      <c r="P20" s="242">
        <f>SUM(P120)</f>
        <v>9782</v>
      </c>
    </row>
    <row r="21" spans="1:16" ht="15.75" thickTop="1">
      <c r="A21" s="142"/>
      <c r="B21" s="147"/>
      <c r="C21" s="147"/>
      <c r="D21" s="147"/>
      <c r="E21" s="147"/>
      <c r="F21" s="147"/>
      <c r="G21" s="147"/>
      <c r="H21" s="147"/>
      <c r="I21" s="147"/>
      <c r="J21" s="128"/>
      <c r="L21" s="129"/>
      <c r="M21" s="128"/>
      <c r="N21" s="130"/>
      <c r="O21" s="131"/>
    </row>
    <row r="22" spans="1:16">
      <c r="A22" s="142" t="s">
        <v>84</v>
      </c>
      <c r="B22" s="143"/>
      <c r="C22" s="143"/>
      <c r="D22" s="143"/>
      <c r="E22" s="143"/>
      <c r="F22" s="143"/>
      <c r="G22" s="143"/>
      <c r="H22" s="143"/>
      <c r="I22" s="143"/>
      <c r="J22" s="128"/>
      <c r="L22" s="129"/>
      <c r="M22" s="128"/>
      <c r="N22" s="130"/>
      <c r="O22" s="131"/>
    </row>
    <row r="23" spans="1:16">
      <c r="A23" s="142" t="s">
        <v>85</v>
      </c>
      <c r="B23" s="143"/>
      <c r="C23" s="143">
        <v>8186.36</v>
      </c>
      <c r="D23" s="143"/>
      <c r="E23" s="143"/>
      <c r="F23" s="143">
        <f>SUM(C25)</f>
        <v>4268.6699999999983</v>
      </c>
      <c r="G23" s="143"/>
      <c r="H23" s="143"/>
      <c r="I23" s="143"/>
      <c r="J23" s="128"/>
      <c r="L23" s="129"/>
      <c r="M23" s="128"/>
      <c r="N23" s="130"/>
      <c r="O23" s="131"/>
    </row>
    <row r="24" spans="1:16">
      <c r="A24" s="142" t="s">
        <v>86</v>
      </c>
      <c r="B24" s="143"/>
      <c r="C24" s="143">
        <f>SUM(C23+C10)</f>
        <v>22719.55</v>
      </c>
      <c r="D24" s="143"/>
      <c r="E24" s="143"/>
      <c r="F24" s="143">
        <f>SUM(F23+F10)</f>
        <v>15762.669999999998</v>
      </c>
      <c r="G24" s="143"/>
      <c r="H24" s="143"/>
      <c r="I24" s="143"/>
      <c r="J24" s="128"/>
      <c r="L24" s="129"/>
      <c r="M24" s="128"/>
      <c r="N24" s="130"/>
      <c r="O24" s="131"/>
    </row>
    <row r="25" spans="1:16">
      <c r="A25" s="142" t="s">
        <v>87</v>
      </c>
      <c r="B25" s="143"/>
      <c r="C25" s="143">
        <f>SUM(C24-C20)</f>
        <v>4268.6699999999983</v>
      </c>
      <c r="D25" s="143"/>
      <c r="E25" s="143"/>
      <c r="F25" s="143">
        <f>SUM(F24-F20)</f>
        <v>11378.669999999998</v>
      </c>
      <c r="G25" s="143"/>
      <c r="H25" s="143"/>
      <c r="I25" s="143"/>
      <c r="J25" s="128"/>
      <c r="L25" s="129"/>
      <c r="M25" s="128"/>
      <c r="N25" s="130"/>
      <c r="O25" s="131"/>
    </row>
    <row r="26" spans="1:16">
      <c r="A26" s="142"/>
      <c r="B26" s="143"/>
      <c r="C26" s="143"/>
      <c r="D26" s="143"/>
      <c r="E26" s="143"/>
      <c r="F26" s="143"/>
      <c r="G26" s="143"/>
      <c r="H26" s="143"/>
      <c r="I26" s="143"/>
      <c r="J26" s="128"/>
      <c r="L26" s="129"/>
      <c r="M26" s="128"/>
      <c r="N26" s="130"/>
      <c r="O26" s="131"/>
    </row>
    <row r="27" spans="1:16">
      <c r="A27" s="151" t="s">
        <v>88</v>
      </c>
      <c r="B27" s="152"/>
      <c r="C27" s="152"/>
      <c r="D27" s="152"/>
      <c r="E27" s="152"/>
      <c r="F27" s="153">
        <v>625</v>
      </c>
      <c r="G27" s="143"/>
      <c r="H27" s="143"/>
      <c r="I27" s="143"/>
      <c r="J27" s="128"/>
      <c r="L27" s="129"/>
      <c r="M27" s="128"/>
      <c r="N27" s="130"/>
      <c r="O27" s="131"/>
    </row>
    <row r="28" spans="1:16">
      <c r="A28" s="154" t="s">
        <v>89</v>
      </c>
      <c r="B28" s="152"/>
      <c r="C28" s="152"/>
      <c r="D28" s="152"/>
      <c r="E28" s="154"/>
      <c r="F28" s="153">
        <v>6000</v>
      </c>
      <c r="H28" t="s">
        <v>90</v>
      </c>
      <c r="J28" s="128"/>
      <c r="L28" s="129"/>
      <c r="M28" s="128"/>
      <c r="N28" s="130"/>
      <c r="O28" s="131"/>
    </row>
    <row r="29" spans="1:16">
      <c r="A29" s="154" t="s">
        <v>91</v>
      </c>
      <c r="B29" s="152"/>
      <c r="C29" s="152"/>
      <c r="D29" s="152"/>
      <c r="E29" s="154"/>
      <c r="F29" s="153">
        <f>SUM(F25-F27-F28)</f>
        <v>4753.6699999999983</v>
      </c>
      <c r="G29" s="143"/>
      <c r="H29" t="s">
        <v>92</v>
      </c>
      <c r="J29" s="128"/>
      <c r="L29" s="129"/>
      <c r="M29" s="128"/>
      <c r="N29" s="130"/>
      <c r="O29" s="131"/>
    </row>
    <row r="30" spans="1:16">
      <c r="A30" s="155" t="s">
        <v>93</v>
      </c>
      <c r="B30" s="152"/>
      <c r="C30" s="152"/>
      <c r="D30" s="156"/>
      <c r="E30" s="155"/>
      <c r="F30" s="153">
        <f>SUM(F27:F29)</f>
        <v>11378.669999999998</v>
      </c>
      <c r="G30" s="142"/>
      <c r="H30" s="147"/>
      <c r="I30" s="147"/>
      <c r="J30" s="157"/>
      <c r="K30" s="142"/>
      <c r="L30" s="158"/>
      <c r="M30" s="157"/>
      <c r="N30" s="159"/>
      <c r="O30" s="131"/>
    </row>
    <row r="31" spans="1:16">
      <c r="H31" s="147"/>
      <c r="I31" s="147"/>
      <c r="J31" s="128"/>
      <c r="L31" s="129"/>
      <c r="M31" s="128"/>
      <c r="N31" s="130"/>
      <c r="O31" s="131"/>
    </row>
    <row r="32" spans="1:16">
      <c r="B32" s="160" t="s">
        <v>94</v>
      </c>
      <c r="C32" s="160"/>
      <c r="D32" s="160"/>
      <c r="E32" s="160" t="s">
        <v>59</v>
      </c>
      <c r="F32" s="160"/>
      <c r="G32" s="160"/>
      <c r="H32" s="160"/>
      <c r="I32" s="160"/>
      <c r="J32" s="161" t="s">
        <v>95</v>
      </c>
      <c r="L32" s="129"/>
      <c r="M32" s="161" t="s">
        <v>96</v>
      </c>
      <c r="N32" s="130"/>
      <c r="O32" s="131"/>
    </row>
    <row r="33" spans="1:16">
      <c r="A33" t="s">
        <v>7</v>
      </c>
      <c r="B33" s="143">
        <f>B5</f>
        <v>5850</v>
      </c>
      <c r="C33" s="143"/>
      <c r="D33" s="143"/>
      <c r="E33" s="143">
        <f>E5</f>
        <v>6100</v>
      </c>
      <c r="F33" s="143"/>
      <c r="G33" s="143"/>
      <c r="H33" s="143"/>
      <c r="I33" s="143"/>
      <c r="J33" s="162">
        <f>SUM(J5)</f>
        <v>6394</v>
      </c>
      <c r="L33" s="129"/>
      <c r="M33" s="162">
        <f>SUM(M5)</f>
        <v>7678</v>
      </c>
      <c r="N33" s="130"/>
      <c r="O33" s="162">
        <f>SUM(O5)</f>
        <v>8490</v>
      </c>
      <c r="P33" s="242">
        <f>SUM(P5)</f>
        <v>9782</v>
      </c>
    </row>
    <row r="34" spans="1:16">
      <c r="A34" t="s">
        <v>97</v>
      </c>
      <c r="B34" s="128">
        <v>120.2</v>
      </c>
      <c r="C34" s="128"/>
      <c r="D34" s="128"/>
      <c r="E34" s="128">
        <v>121.7</v>
      </c>
      <c r="F34" s="128"/>
      <c r="G34" s="128"/>
      <c r="H34" s="128" t="s">
        <v>98</v>
      </c>
      <c r="I34" s="128"/>
      <c r="J34" s="162">
        <v>125.34</v>
      </c>
      <c r="L34" s="129"/>
      <c r="M34" s="162">
        <v>128.74</v>
      </c>
      <c r="N34" s="130"/>
      <c r="O34" s="131">
        <v>125.21</v>
      </c>
      <c r="P34" s="242">
        <v>127.5</v>
      </c>
    </row>
    <row r="35" spans="1:16">
      <c r="A35" s="142" t="s">
        <v>99</v>
      </c>
      <c r="B35" s="163">
        <f>B33/B34</f>
        <v>48.668885191347755</v>
      </c>
      <c r="C35" s="163"/>
      <c r="D35" s="163"/>
      <c r="E35" s="163">
        <f>E33/E34</f>
        <v>50.123253903040265</v>
      </c>
      <c r="F35" s="157"/>
      <c r="G35" s="157"/>
      <c r="H35" s="157"/>
      <c r="I35" s="157"/>
      <c r="J35" s="164">
        <f>SUM(J33/J34)</f>
        <v>51.013243976384231</v>
      </c>
      <c r="K35" s="142"/>
      <c r="L35" s="158"/>
      <c r="M35" s="164">
        <f>SUM(M33/M34)</f>
        <v>59.639583656983064</v>
      </c>
      <c r="N35" s="159"/>
      <c r="O35" s="164">
        <f>SUM(O33/O34)</f>
        <v>67.806085775896491</v>
      </c>
      <c r="P35" s="164">
        <f>SUM(P33/P34)</f>
        <v>76.721568627450978</v>
      </c>
    </row>
    <row r="36" spans="1:16">
      <c r="A36" s="142" t="s">
        <v>100</v>
      </c>
      <c r="B36" s="165" t="e">
        <f>(B33-#REF!)/#REF!</f>
        <v>#REF!</v>
      </c>
      <c r="C36" s="165"/>
      <c r="D36" s="165"/>
      <c r="E36" s="165">
        <f>(E33-B33)/B33</f>
        <v>4.2735042735042736E-2</v>
      </c>
      <c r="F36" s="165"/>
      <c r="G36" s="165"/>
      <c r="H36" s="165"/>
      <c r="I36" s="165"/>
      <c r="J36" s="166">
        <f>SUM(J33-E33)/E33</f>
        <v>4.8196721311475413E-2</v>
      </c>
      <c r="L36" s="129"/>
      <c r="M36" s="166">
        <f>SUM(M33-J33)/J33</f>
        <v>0.20081326243353143</v>
      </c>
      <c r="N36" s="130"/>
      <c r="O36" s="166">
        <f>SUM(O33-M33)/M33</f>
        <v>0.10575670747590518</v>
      </c>
      <c r="P36" s="166">
        <f>SUM(P33-O33)/O33</f>
        <v>0.15217903415783274</v>
      </c>
    </row>
    <row r="37" spans="1:16">
      <c r="A37" s="142" t="s">
        <v>101</v>
      </c>
      <c r="B37" s="165" t="e">
        <f>(B35-#REF!)/#REF!</f>
        <v>#REF!</v>
      </c>
      <c r="C37" s="165"/>
      <c r="D37" s="165"/>
      <c r="E37" s="165">
        <f>(E35-B35)/B35</f>
        <v>2.9882926349647811E-2</v>
      </c>
      <c r="F37" s="165"/>
      <c r="G37" s="165"/>
      <c r="H37" s="165"/>
      <c r="I37" s="165"/>
      <c r="J37" s="166">
        <f>SUM(J35-E35)/E35</f>
        <v>1.7756031463272249E-2</v>
      </c>
      <c r="L37" s="129"/>
      <c r="M37" s="166">
        <f>SUM(M35-J35)/J35</f>
        <v>0.16910000243451012</v>
      </c>
      <c r="N37" s="130"/>
      <c r="O37" s="166">
        <f>SUM(O35-M35)/M35</f>
        <v>0.13693090424445362</v>
      </c>
      <c r="P37" s="166">
        <f>SUM(P35-O35)/O35</f>
        <v>0.13148499503452735</v>
      </c>
    </row>
    <row r="38" spans="1:16">
      <c r="A38" s="142"/>
      <c r="B38" s="165"/>
      <c r="C38" s="165"/>
      <c r="D38" s="165"/>
      <c r="E38" s="165"/>
      <c r="F38" s="165"/>
      <c r="G38" s="165"/>
      <c r="H38" s="165"/>
      <c r="I38" s="165"/>
      <c r="J38" s="167"/>
      <c r="L38" s="129"/>
      <c r="M38" s="167"/>
      <c r="N38" s="130"/>
      <c r="O38" s="131"/>
    </row>
    <row r="39" spans="1:16">
      <c r="B39" s="143"/>
      <c r="C39" s="143"/>
      <c r="D39" s="143"/>
      <c r="E39" s="143"/>
      <c r="F39" s="143"/>
      <c r="G39" s="143"/>
      <c r="H39" s="143"/>
      <c r="I39" s="143"/>
      <c r="J39" s="128"/>
      <c r="L39" s="129"/>
      <c r="M39" s="128"/>
      <c r="N39" s="130"/>
      <c r="O39" s="131"/>
    </row>
    <row r="40" spans="1:16">
      <c r="A40" s="155" t="s">
        <v>102</v>
      </c>
      <c r="B40" s="168"/>
      <c r="D40" s="169"/>
      <c r="E40" s="169"/>
      <c r="F40" s="169"/>
      <c r="G40" s="169"/>
      <c r="H40" s="143"/>
      <c r="I40" s="143"/>
      <c r="J40" s="128"/>
      <c r="L40" s="129"/>
      <c r="M40" s="128"/>
      <c r="N40" s="130"/>
      <c r="O40" s="131"/>
    </row>
    <row r="41" spans="1:16">
      <c r="A41" s="155" t="s">
        <v>103</v>
      </c>
      <c r="B41" s="152"/>
      <c r="C41" s="168">
        <v>1675</v>
      </c>
      <c r="D41" s="143"/>
      <c r="E41" s="143"/>
      <c r="F41" s="143"/>
      <c r="G41" s="143"/>
      <c r="H41" s="143"/>
      <c r="I41" s="143"/>
      <c r="J41" s="128"/>
      <c r="L41" s="129"/>
      <c r="M41" s="128"/>
      <c r="N41" s="130"/>
      <c r="O41" s="131"/>
    </row>
    <row r="42" spans="1:16">
      <c r="A42" s="155" t="s">
        <v>104</v>
      </c>
      <c r="B42" s="154"/>
      <c r="C42" s="154"/>
      <c r="F42" s="170"/>
      <c r="H42" s="143"/>
      <c r="I42" s="143"/>
      <c r="J42" s="128"/>
      <c r="L42" s="129"/>
      <c r="M42" s="128"/>
      <c r="N42" s="130"/>
      <c r="O42" s="131"/>
    </row>
    <row r="43" spans="1:16">
      <c r="A43" s="171" t="s">
        <v>105</v>
      </c>
      <c r="B43" s="152"/>
      <c r="C43" s="152">
        <v>550</v>
      </c>
      <c r="D43" s="143"/>
      <c r="E43" s="143"/>
      <c r="F43" s="143"/>
      <c r="G43" s="143"/>
      <c r="H43" s="143"/>
      <c r="I43" s="143"/>
      <c r="J43" s="128"/>
      <c r="L43" s="129"/>
      <c r="M43" s="128"/>
      <c r="N43" s="130"/>
      <c r="O43" s="131"/>
    </row>
    <row r="44" spans="1:16">
      <c r="A44" s="171" t="s">
        <v>106</v>
      </c>
      <c r="B44" s="152"/>
      <c r="C44" s="152">
        <v>100</v>
      </c>
      <c r="D44" s="143">
        <v>550</v>
      </c>
      <c r="E44" s="143"/>
      <c r="F44" s="143"/>
      <c r="G44" s="143"/>
      <c r="H44" s="143"/>
      <c r="I44" s="143"/>
      <c r="J44" s="128"/>
      <c r="L44" s="129"/>
      <c r="M44" s="128"/>
      <c r="N44" s="130"/>
      <c r="O44" s="131"/>
    </row>
    <row r="45" spans="1:16">
      <c r="A45" s="171" t="s">
        <v>107</v>
      </c>
      <c r="B45" s="152"/>
      <c r="C45" s="152">
        <v>350</v>
      </c>
      <c r="D45" s="143">
        <v>100</v>
      </c>
      <c r="E45" s="143"/>
      <c r="F45" s="143"/>
      <c r="G45" s="143"/>
      <c r="H45" s="143"/>
      <c r="I45" s="143"/>
      <c r="J45" s="128"/>
      <c r="L45" s="129"/>
      <c r="M45" s="128"/>
      <c r="N45" s="130"/>
      <c r="O45" s="131"/>
    </row>
    <row r="46" spans="1:16">
      <c r="A46" s="171" t="s">
        <v>108</v>
      </c>
      <c r="B46" s="152"/>
      <c r="C46" s="152">
        <v>50</v>
      </c>
      <c r="D46" s="143">
        <v>350</v>
      </c>
      <c r="E46" s="143"/>
      <c r="F46" s="143"/>
      <c r="G46" s="143"/>
      <c r="H46" s="143"/>
      <c r="I46" s="143"/>
      <c r="J46" s="128"/>
      <c r="L46" s="129"/>
      <c r="M46" s="128"/>
      <c r="N46" s="130"/>
      <c r="O46" s="131"/>
    </row>
    <row r="47" spans="1:16">
      <c r="A47" s="171"/>
      <c r="B47" s="152"/>
      <c r="C47" s="152"/>
      <c r="D47" s="143">
        <v>200</v>
      </c>
      <c r="E47" s="143"/>
      <c r="F47" s="143"/>
      <c r="G47" s="143"/>
      <c r="H47" s="143"/>
      <c r="I47" s="143"/>
      <c r="J47" s="128"/>
      <c r="L47" s="129"/>
      <c r="M47" s="128"/>
      <c r="N47" s="130"/>
      <c r="O47" s="131"/>
    </row>
    <row r="48" spans="1:16">
      <c r="A48" s="172" t="s">
        <v>109</v>
      </c>
      <c r="B48" s="152"/>
      <c r="C48" s="152">
        <f>SUM(C41-C43-C44-C45-C46)</f>
        <v>625</v>
      </c>
      <c r="D48" s="143">
        <v>1200</v>
      </c>
      <c r="E48" s="143"/>
      <c r="F48" s="143"/>
      <c r="G48" s="143"/>
      <c r="H48" s="143"/>
      <c r="I48" s="143"/>
      <c r="J48" s="128"/>
      <c r="L48" s="129"/>
      <c r="M48" s="128"/>
      <c r="N48" s="130"/>
      <c r="O48" s="131"/>
    </row>
    <row r="49" spans="1:15">
      <c r="A49" s="171" t="s">
        <v>110</v>
      </c>
      <c r="B49" s="152"/>
      <c r="C49" s="152"/>
      <c r="D49" s="143"/>
      <c r="E49" s="143"/>
      <c r="F49" s="143"/>
      <c r="G49" s="143"/>
      <c r="H49" s="143"/>
      <c r="I49" s="143"/>
      <c r="J49" s="128"/>
      <c r="L49" s="129"/>
      <c r="M49" s="128"/>
      <c r="N49" s="130"/>
      <c r="O49" s="131"/>
    </row>
    <row r="50" spans="1:15">
      <c r="A50" s="173"/>
      <c r="B50" s="143"/>
      <c r="C50" s="143"/>
      <c r="D50" s="143"/>
      <c r="E50" s="143"/>
      <c r="F50" s="143"/>
      <c r="G50" s="143"/>
      <c r="H50" s="143"/>
      <c r="I50" s="143"/>
      <c r="J50" s="128"/>
      <c r="L50" s="129"/>
      <c r="M50" s="128"/>
      <c r="N50" s="130"/>
      <c r="O50" s="131"/>
    </row>
    <row r="51" spans="1:15">
      <c r="A51" s="173"/>
      <c r="B51" s="143"/>
      <c r="C51" s="143"/>
      <c r="D51" s="143"/>
      <c r="E51" s="143"/>
      <c r="F51" s="143"/>
      <c r="G51" s="143"/>
      <c r="H51" s="143"/>
      <c r="I51" s="143"/>
      <c r="J51" s="128"/>
      <c r="L51" s="129"/>
      <c r="M51" s="128"/>
      <c r="N51" s="130"/>
      <c r="O51" s="131"/>
    </row>
    <row r="52" spans="1:15">
      <c r="A52" s="142"/>
      <c r="B52" s="147"/>
      <c r="C52" s="147"/>
      <c r="D52" s="147"/>
      <c r="E52" s="147"/>
      <c r="F52" s="147"/>
      <c r="G52" s="147"/>
      <c r="H52" s="142"/>
      <c r="I52" s="142"/>
      <c r="J52" s="128"/>
      <c r="L52" s="129"/>
      <c r="M52" s="128"/>
      <c r="N52" s="130"/>
      <c r="O52" s="131"/>
    </row>
    <row r="53" spans="1:15">
      <c r="B53" s="147"/>
      <c r="C53" s="147"/>
      <c r="D53" s="147"/>
      <c r="E53" s="147"/>
      <c r="F53" s="147"/>
      <c r="G53" s="147"/>
      <c r="J53" s="128"/>
      <c r="L53" s="129"/>
      <c r="M53" s="128"/>
      <c r="N53" s="130"/>
      <c r="O53" s="131"/>
    </row>
    <row r="54" spans="1:15">
      <c r="B54" s="147"/>
      <c r="C54" s="147"/>
      <c r="D54" s="147"/>
      <c r="E54" s="147"/>
      <c r="F54" s="147"/>
      <c r="G54" s="147"/>
      <c r="H54" s="128"/>
      <c r="I54" s="128"/>
      <c r="J54" s="128"/>
      <c r="L54" s="129"/>
      <c r="M54" s="128"/>
      <c r="N54" s="130"/>
      <c r="O54" s="131"/>
    </row>
    <row r="55" spans="1:15">
      <c r="B55" s="174"/>
      <c r="C55" s="174"/>
      <c r="D55" s="174"/>
      <c r="E55" s="174"/>
      <c r="F55" s="174"/>
      <c r="G55" s="174"/>
      <c r="H55" s="175"/>
      <c r="I55" s="175"/>
      <c r="J55" s="128"/>
      <c r="L55" s="129"/>
      <c r="M55" s="128"/>
      <c r="N55" s="130"/>
      <c r="O55" s="131"/>
    </row>
    <row r="56" spans="1:15">
      <c r="B56" s="174"/>
      <c r="C56" s="174"/>
      <c r="D56" s="174"/>
      <c r="E56" s="174"/>
      <c r="F56" s="174"/>
      <c r="G56" s="174"/>
      <c r="J56" s="128"/>
      <c r="L56" s="129"/>
      <c r="M56" s="128"/>
      <c r="N56" s="130"/>
      <c r="O56" s="131"/>
    </row>
    <row r="57" spans="1:15">
      <c r="B57" s="160"/>
      <c r="C57" s="160"/>
      <c r="D57" s="160"/>
      <c r="E57" s="160"/>
      <c r="F57" s="160"/>
      <c r="G57" s="160"/>
      <c r="J57" s="128"/>
      <c r="L57" s="129"/>
      <c r="M57" s="128"/>
      <c r="N57" s="130"/>
      <c r="O57" s="131"/>
    </row>
    <row r="58" spans="1:15">
      <c r="B58" s="160"/>
      <c r="C58" s="160"/>
      <c r="D58" s="160"/>
      <c r="E58" s="160"/>
      <c r="F58" s="160"/>
      <c r="G58" s="160"/>
      <c r="J58" s="128"/>
      <c r="L58" s="129"/>
      <c r="M58" s="128"/>
      <c r="N58" s="130"/>
      <c r="O58" s="131"/>
    </row>
    <row r="59" spans="1:15">
      <c r="B59" s="160"/>
      <c r="C59" s="160"/>
      <c r="D59" s="160"/>
      <c r="E59" s="160"/>
      <c r="F59" s="160"/>
      <c r="G59" s="160"/>
      <c r="J59" s="128"/>
      <c r="L59" s="129"/>
      <c r="M59" s="128"/>
      <c r="N59" s="130"/>
      <c r="O59" s="131"/>
    </row>
    <row r="60" spans="1:15">
      <c r="B60" s="143"/>
      <c r="C60" s="143"/>
      <c r="D60" s="143"/>
      <c r="E60" s="143"/>
      <c r="F60" s="143"/>
      <c r="G60" s="143"/>
      <c r="J60" s="128"/>
      <c r="L60" s="129"/>
      <c r="M60" s="128"/>
      <c r="N60" s="130"/>
      <c r="O60" s="131"/>
    </row>
    <row r="61" spans="1:15">
      <c r="B61" s="143"/>
      <c r="C61" s="143"/>
      <c r="D61" s="143"/>
      <c r="E61" s="143"/>
      <c r="F61" s="143"/>
      <c r="G61" s="143"/>
      <c r="J61" s="128"/>
      <c r="L61" s="129"/>
      <c r="M61" s="128"/>
      <c r="N61" s="130"/>
      <c r="O61" s="131"/>
    </row>
    <row r="62" spans="1:15">
      <c r="B62" s="143"/>
      <c r="C62" s="143"/>
      <c r="D62" s="143"/>
      <c r="E62" s="143"/>
      <c r="F62" s="143"/>
      <c r="G62" s="143"/>
      <c r="J62" s="128"/>
      <c r="L62" s="129"/>
      <c r="M62" s="128"/>
      <c r="N62" s="130"/>
      <c r="O62" s="131"/>
    </row>
    <row r="63" spans="1:15">
      <c r="B63" s="143"/>
      <c r="C63" s="143"/>
      <c r="D63" s="143"/>
      <c r="E63" s="143"/>
      <c r="F63" s="143"/>
      <c r="G63" s="143"/>
      <c r="J63" s="128"/>
      <c r="L63" s="129"/>
      <c r="M63" s="128"/>
      <c r="N63" s="130"/>
      <c r="O63" s="131"/>
    </row>
    <row r="64" spans="1:15" ht="60">
      <c r="A64" s="127" t="s">
        <v>29</v>
      </c>
      <c r="B64" s="133" t="s">
        <v>70</v>
      </c>
      <c r="C64" s="133" t="s">
        <v>111</v>
      </c>
      <c r="D64" s="133" t="s">
        <v>112</v>
      </c>
      <c r="E64" s="133" t="s">
        <v>55</v>
      </c>
      <c r="F64" s="133" t="s">
        <v>72</v>
      </c>
      <c r="G64" s="133" t="s">
        <v>73</v>
      </c>
      <c r="H64" s="133"/>
      <c r="I64" s="133"/>
      <c r="J64" s="128"/>
      <c r="L64" s="129"/>
      <c r="M64" s="128"/>
      <c r="N64" s="130"/>
      <c r="O64" s="131"/>
    </row>
    <row r="65" spans="1:16" ht="18.75">
      <c r="A65" s="127" t="s">
        <v>30</v>
      </c>
      <c r="B65" s="139" t="s">
        <v>31</v>
      </c>
      <c r="C65" s="139" t="s">
        <v>31</v>
      </c>
      <c r="D65" s="139" t="s">
        <v>31</v>
      </c>
      <c r="E65" s="139" t="s">
        <v>31</v>
      </c>
      <c r="F65" s="139"/>
      <c r="G65" s="139"/>
      <c r="H65" s="139"/>
      <c r="I65" s="139"/>
      <c r="J65" s="128"/>
      <c r="L65" s="129"/>
      <c r="M65" s="128"/>
      <c r="N65" s="130"/>
      <c r="O65" s="131"/>
    </row>
    <row r="66" spans="1:16">
      <c r="A66" s="142" t="s">
        <v>7</v>
      </c>
      <c r="B66" s="176">
        <v>5850</v>
      </c>
      <c r="C66" s="177">
        <v>5850</v>
      </c>
      <c r="D66" s="176">
        <v>5850</v>
      </c>
      <c r="E66" s="176">
        <v>6100</v>
      </c>
      <c r="F66" s="176">
        <v>6100</v>
      </c>
      <c r="G66" s="176">
        <v>6100</v>
      </c>
      <c r="H66" s="178" t="s">
        <v>113</v>
      </c>
      <c r="I66" s="178"/>
      <c r="J66" s="128">
        <f>SUM(J120)</f>
        <v>6394</v>
      </c>
      <c r="L66" s="129">
        <v>6394</v>
      </c>
      <c r="M66" s="128">
        <f>SUM(M120)</f>
        <v>7678</v>
      </c>
      <c r="N66" s="130"/>
      <c r="O66" s="140">
        <f>SUM(O120)</f>
        <v>8490</v>
      </c>
      <c r="P66" s="251">
        <f>SUM(P120)</f>
        <v>9782</v>
      </c>
    </row>
    <row r="67" spans="1:16">
      <c r="A67" s="142" t="s">
        <v>32</v>
      </c>
      <c r="B67" s="176"/>
      <c r="C67" s="177"/>
      <c r="D67" s="176"/>
      <c r="E67" s="176"/>
      <c r="F67" s="176"/>
      <c r="G67" s="176"/>
      <c r="H67" s="178"/>
      <c r="I67" s="178"/>
      <c r="J67" s="128"/>
      <c r="L67" s="129"/>
      <c r="M67" s="128"/>
      <c r="N67" s="130"/>
      <c r="O67" s="131"/>
    </row>
    <row r="68" spans="1:16">
      <c r="A68" t="s">
        <v>33</v>
      </c>
      <c r="B68" s="176">
        <v>0</v>
      </c>
      <c r="C68" s="177">
        <v>0</v>
      </c>
      <c r="D68" s="176">
        <v>0</v>
      </c>
      <c r="E68" s="176">
        <v>0</v>
      </c>
      <c r="F68" s="176">
        <v>0</v>
      </c>
      <c r="G68" s="176">
        <v>0</v>
      </c>
      <c r="H68" s="178"/>
      <c r="I68" s="178"/>
      <c r="J68" s="128"/>
      <c r="L68" s="129"/>
      <c r="M68" s="128"/>
      <c r="N68" s="130"/>
      <c r="O68" s="131"/>
    </row>
    <row r="69" spans="1:16">
      <c r="A69" t="s">
        <v>34</v>
      </c>
      <c r="B69" s="176">
        <v>0</v>
      </c>
      <c r="C69" s="177">
        <v>0</v>
      </c>
      <c r="D69" s="176">
        <v>0</v>
      </c>
      <c r="E69" s="176">
        <v>0</v>
      </c>
      <c r="F69" s="176">
        <v>0</v>
      </c>
      <c r="G69" s="176">
        <v>0</v>
      </c>
      <c r="H69" s="178"/>
      <c r="I69" s="178"/>
      <c r="J69" s="128"/>
      <c r="L69" s="129"/>
      <c r="M69" s="128"/>
      <c r="N69" s="130"/>
      <c r="O69" s="131"/>
    </row>
    <row r="70" spans="1:16">
      <c r="A70" t="s">
        <v>114</v>
      </c>
      <c r="B70" s="176">
        <v>0</v>
      </c>
      <c r="C70" s="177">
        <v>0</v>
      </c>
      <c r="D70" s="176">
        <v>0</v>
      </c>
      <c r="E70" s="176">
        <v>0</v>
      </c>
      <c r="F70" s="176">
        <v>0</v>
      </c>
      <c r="G70" s="176">
        <v>0</v>
      </c>
      <c r="H70" s="178"/>
      <c r="I70" s="178"/>
      <c r="J70" s="128"/>
      <c r="L70" s="129"/>
      <c r="M70" s="128"/>
      <c r="N70" s="130"/>
      <c r="O70" s="131"/>
    </row>
    <row r="71" spans="1:16">
      <c r="A71" s="142" t="s">
        <v>32</v>
      </c>
      <c r="B71" s="179">
        <f t="shared" ref="B71" si="10">SUM(B68:B70)</f>
        <v>0</v>
      </c>
      <c r="C71" s="180">
        <f t="shared" ref="C71:E71" si="11">SUM(C68:C70)</f>
        <v>0</v>
      </c>
      <c r="D71" s="179">
        <f t="shared" si="11"/>
        <v>0</v>
      </c>
      <c r="E71" s="179">
        <f t="shared" si="11"/>
        <v>0</v>
      </c>
      <c r="F71" s="181">
        <f>SUM(F68:F70)</f>
        <v>0</v>
      </c>
      <c r="G71" s="181">
        <f>SUM(G68:G70)</f>
        <v>0</v>
      </c>
      <c r="H71" s="178"/>
      <c r="I71" s="178"/>
      <c r="J71" s="128"/>
      <c r="L71" s="129"/>
      <c r="M71" s="128"/>
      <c r="N71" s="130"/>
      <c r="O71" s="131"/>
    </row>
    <row r="72" spans="1:16">
      <c r="A72" s="142" t="s">
        <v>35</v>
      </c>
      <c r="B72" s="182">
        <f t="shared" ref="B72:D72" si="12">B71+B66</f>
        <v>5850</v>
      </c>
      <c r="C72" s="183">
        <f t="shared" si="12"/>
        <v>5850</v>
      </c>
      <c r="D72" s="182">
        <f t="shared" si="12"/>
        <v>5850</v>
      </c>
      <c r="E72" s="182">
        <f>E71+E66</f>
        <v>6100</v>
      </c>
      <c r="F72" s="182">
        <f>SUM(F66+F71)</f>
        <v>6100</v>
      </c>
      <c r="G72" s="182">
        <f>SUM(G66+G71)</f>
        <v>6100</v>
      </c>
      <c r="H72" s="184"/>
      <c r="I72" s="184"/>
      <c r="J72" s="157">
        <f>SUM(J71+J66)</f>
        <v>6394</v>
      </c>
      <c r="K72" s="142"/>
      <c r="L72" s="158">
        <f>SUM(L66:L71)</f>
        <v>6394</v>
      </c>
      <c r="M72" s="157">
        <f>SUM(M71+M66)</f>
        <v>7678</v>
      </c>
      <c r="N72" s="159"/>
      <c r="O72" s="185">
        <f>SUM(O71+O66)</f>
        <v>8490</v>
      </c>
      <c r="P72" s="185">
        <f>SUM(P71+P66)</f>
        <v>9782</v>
      </c>
    </row>
    <row r="73" spans="1:16">
      <c r="B73" s="186"/>
      <c r="C73" s="184"/>
      <c r="D73" s="186"/>
      <c r="E73" s="186"/>
      <c r="F73" s="186"/>
      <c r="G73" s="186"/>
      <c r="H73" s="184"/>
      <c r="I73" s="184"/>
      <c r="J73" s="128"/>
      <c r="L73" s="129"/>
      <c r="M73" s="128"/>
      <c r="N73" s="130"/>
      <c r="O73" s="131"/>
    </row>
    <row r="74" spans="1:16">
      <c r="A74" s="142" t="s">
        <v>36</v>
      </c>
      <c r="B74" s="176"/>
      <c r="C74" s="177"/>
      <c r="D74" s="176"/>
      <c r="E74" s="176"/>
      <c r="F74" s="176"/>
      <c r="G74" s="176"/>
      <c r="H74" s="142"/>
      <c r="I74" s="142"/>
      <c r="J74" s="128"/>
      <c r="L74" s="129"/>
      <c r="M74" s="128"/>
      <c r="N74" s="130"/>
      <c r="O74" s="131"/>
    </row>
    <row r="75" spans="1:16">
      <c r="A75" t="s">
        <v>115</v>
      </c>
      <c r="B75" s="176"/>
      <c r="C75" s="177"/>
      <c r="D75" s="176"/>
      <c r="E75" s="176">
        <v>0</v>
      </c>
      <c r="F75" s="176">
        <v>0</v>
      </c>
      <c r="G75" s="176">
        <v>0</v>
      </c>
      <c r="H75" s="142"/>
      <c r="I75" s="142"/>
      <c r="J75" s="128"/>
      <c r="L75" s="129"/>
      <c r="M75" s="128"/>
      <c r="N75" s="130"/>
      <c r="O75" s="131"/>
    </row>
    <row r="76" spans="1:16">
      <c r="A76" t="s">
        <v>116</v>
      </c>
      <c r="B76" s="176"/>
      <c r="C76" s="177"/>
      <c r="D76" s="176"/>
      <c r="E76" s="176">
        <v>0</v>
      </c>
      <c r="F76" s="176">
        <v>0</v>
      </c>
      <c r="G76" s="176">
        <v>0</v>
      </c>
      <c r="H76" s="142"/>
      <c r="I76" s="142"/>
      <c r="J76" s="128"/>
      <c r="L76" s="129"/>
      <c r="M76" s="128"/>
      <c r="N76" s="130"/>
      <c r="O76" s="131"/>
    </row>
    <row r="77" spans="1:16">
      <c r="A77" t="s">
        <v>117</v>
      </c>
      <c r="B77" s="176"/>
      <c r="C77" s="177"/>
      <c r="D77" s="176"/>
      <c r="E77" s="176">
        <v>0</v>
      </c>
      <c r="F77" s="176">
        <v>0</v>
      </c>
      <c r="G77" s="176">
        <v>0</v>
      </c>
      <c r="H77" s="142"/>
      <c r="I77" s="142"/>
      <c r="J77" s="128"/>
      <c r="L77" s="129"/>
      <c r="M77" s="128"/>
      <c r="N77" s="130"/>
      <c r="O77" s="131"/>
    </row>
    <row r="78" spans="1:16">
      <c r="A78" t="s">
        <v>8</v>
      </c>
      <c r="B78" s="176">
        <v>9371</v>
      </c>
      <c r="C78" s="177">
        <v>7634.1900000000005</v>
      </c>
      <c r="D78" s="176">
        <f>7634+1737+4106</f>
        <v>13477</v>
      </c>
      <c r="E78" s="176">
        <v>0</v>
      </c>
      <c r="F78" s="176">
        <v>5044</v>
      </c>
      <c r="G78" s="176">
        <v>5044</v>
      </c>
      <c r="H78" s="142"/>
      <c r="I78" s="142"/>
      <c r="J78" s="128"/>
      <c r="L78" s="129"/>
      <c r="M78" s="128"/>
      <c r="N78" s="130"/>
      <c r="O78" s="131"/>
    </row>
    <row r="79" spans="1:16">
      <c r="A79" t="s">
        <v>36</v>
      </c>
      <c r="B79" s="176"/>
      <c r="C79" s="177">
        <v>1049</v>
      </c>
      <c r="D79" s="176"/>
      <c r="E79" s="176">
        <v>0</v>
      </c>
      <c r="F79" s="187">
        <v>350</v>
      </c>
      <c r="G79" s="187">
        <v>350</v>
      </c>
      <c r="H79" s="142"/>
      <c r="I79" s="142"/>
      <c r="J79" s="128"/>
      <c r="L79" s="129">
        <v>2367.09</v>
      </c>
      <c r="M79" s="128"/>
      <c r="N79" s="130" t="s">
        <v>118</v>
      </c>
      <c r="O79" s="131"/>
    </row>
    <row r="80" spans="1:16">
      <c r="A80" s="142" t="s">
        <v>37</v>
      </c>
      <c r="B80" s="181">
        <f t="shared" ref="B80" si="13">SUM(B75:B78)</f>
        <v>9371</v>
      </c>
      <c r="C80" s="188">
        <f>SUM(C78:C79)</f>
        <v>8683.19</v>
      </c>
      <c r="D80" s="181">
        <f t="shared" ref="D80" si="14">SUM(D75:D78)</f>
        <v>13477</v>
      </c>
      <c r="E80" s="181">
        <f>SUM(E75:E79)</f>
        <v>0</v>
      </c>
      <c r="F80" s="179">
        <f>SUM(F75:F79)</f>
        <v>5394</v>
      </c>
      <c r="G80" s="179">
        <f>SUM(G75:G79)</f>
        <v>5394</v>
      </c>
      <c r="H80" s="142"/>
      <c r="I80" s="142"/>
      <c r="J80" s="128"/>
      <c r="L80" s="189">
        <f>SUM(L75:L79)</f>
        <v>2367.09</v>
      </c>
      <c r="M80" s="128"/>
      <c r="N80" s="130"/>
      <c r="O80" s="131"/>
    </row>
    <row r="81" spans="1:16" ht="15.75" thickBot="1">
      <c r="A81" s="142" t="s">
        <v>38</v>
      </c>
      <c r="B81" s="190">
        <f t="shared" ref="B81:E81" si="15">B80+B71+B66</f>
        <v>15221</v>
      </c>
      <c r="C81" s="191">
        <f t="shared" si="15"/>
        <v>14533.19</v>
      </c>
      <c r="D81" s="190">
        <f t="shared" si="15"/>
        <v>19327</v>
      </c>
      <c r="E81" s="190">
        <f t="shared" si="15"/>
        <v>6100</v>
      </c>
      <c r="F81" s="190">
        <f>SUM(F80+F71+F66)</f>
        <v>11494</v>
      </c>
      <c r="G81" s="190">
        <f>SUM(G80+G71+G66)</f>
        <v>11494</v>
      </c>
      <c r="J81" s="128">
        <f>SUM(J80+J71+J66)</f>
        <v>6394</v>
      </c>
      <c r="L81" s="189">
        <f>SUM(L72+L80)</f>
        <v>8761.09</v>
      </c>
      <c r="M81" s="128">
        <f>SUM(M80+M71+M66)</f>
        <v>7678</v>
      </c>
      <c r="N81" s="130"/>
      <c r="O81" s="131"/>
    </row>
    <row r="82" spans="1:16" ht="19.5" thickTop="1">
      <c r="A82" s="127" t="s">
        <v>9</v>
      </c>
      <c r="J82" s="128"/>
      <c r="L82" s="129"/>
      <c r="M82" s="128"/>
      <c r="N82" s="130"/>
      <c r="O82" s="131"/>
    </row>
    <row r="83" spans="1:16">
      <c r="A83" s="142" t="s">
        <v>39</v>
      </c>
      <c r="B83" s="177"/>
      <c r="C83" s="177"/>
      <c r="D83" s="177"/>
      <c r="E83" s="177"/>
      <c r="F83" s="177"/>
      <c r="G83" s="177"/>
      <c r="H83" s="178"/>
      <c r="I83" s="178"/>
      <c r="J83" s="128"/>
      <c r="L83" s="129"/>
      <c r="M83" s="128"/>
      <c r="N83" s="130"/>
      <c r="O83" s="131"/>
    </row>
    <row r="84" spans="1:16">
      <c r="A84" t="s">
        <v>16</v>
      </c>
      <c r="B84" s="177">
        <v>1900</v>
      </c>
      <c r="C84" s="178">
        <f>214.6+124.8+430.26+93.6+554.46+523.86+302.17+174.62</f>
        <v>2418.37</v>
      </c>
      <c r="D84" s="177">
        <v>1900</v>
      </c>
      <c r="E84" s="177">
        <f>9.96*4*52</f>
        <v>2071.6800000000003</v>
      </c>
      <c r="F84" s="177">
        <v>1397</v>
      </c>
      <c r="G84" s="177">
        <v>2095.48</v>
      </c>
      <c r="H84" s="192" t="s">
        <v>119</v>
      </c>
      <c r="I84" s="192"/>
      <c r="J84" s="193">
        <v>2276</v>
      </c>
      <c r="K84" t="s">
        <v>120</v>
      </c>
      <c r="L84" s="194">
        <v>2345.92</v>
      </c>
      <c r="M84" s="193">
        <v>3510</v>
      </c>
      <c r="N84" s="130" t="s">
        <v>121</v>
      </c>
      <c r="O84" s="195">
        <v>3610</v>
      </c>
      <c r="P84" s="244">
        <v>4092</v>
      </c>
    </row>
    <row r="85" spans="1:16">
      <c r="A85" t="s">
        <v>18</v>
      </c>
      <c r="B85" s="177">
        <v>60</v>
      </c>
      <c r="C85" s="177">
        <v>30</v>
      </c>
      <c r="D85" s="177">
        <v>60</v>
      </c>
      <c r="E85" s="177">
        <v>60</v>
      </c>
      <c r="F85" s="196">
        <v>42</v>
      </c>
      <c r="G85" s="196">
        <v>42</v>
      </c>
      <c r="J85" s="197">
        <v>60</v>
      </c>
      <c r="L85" s="129">
        <v>59</v>
      </c>
      <c r="M85" s="197">
        <v>80</v>
      </c>
      <c r="N85" s="130" t="s">
        <v>122</v>
      </c>
      <c r="O85" s="195">
        <v>100</v>
      </c>
      <c r="P85" s="244">
        <v>100</v>
      </c>
    </row>
    <row r="86" spans="1:16">
      <c r="A86" s="142" t="s">
        <v>39</v>
      </c>
      <c r="B86" s="188">
        <f t="shared" ref="B86:E86" si="16">SUM(B84:B85)</f>
        <v>1960</v>
      </c>
      <c r="C86" s="188">
        <f>SUM(C84:C85)</f>
        <v>2448.37</v>
      </c>
      <c r="D86" s="188">
        <f t="shared" si="16"/>
        <v>1960</v>
      </c>
      <c r="E86" s="188">
        <f t="shared" si="16"/>
        <v>2131.6800000000003</v>
      </c>
      <c r="F86" s="177">
        <f>SUM(F84:F85)</f>
        <v>1439</v>
      </c>
      <c r="G86" s="177">
        <f>SUM(G84:G85)</f>
        <v>2137.48</v>
      </c>
      <c r="J86" s="193">
        <f>SUM(J84:J85)</f>
        <v>2336</v>
      </c>
      <c r="L86" s="189">
        <f>SUM(L84:L85)</f>
        <v>2404.92</v>
      </c>
      <c r="M86" s="193">
        <f>SUM(M84:M85)</f>
        <v>3590</v>
      </c>
      <c r="N86" s="130"/>
      <c r="O86" s="198">
        <f>SUM(O84:O85)</f>
        <v>3710</v>
      </c>
      <c r="P86" s="243">
        <f>SUM(P84:P85)</f>
        <v>4192</v>
      </c>
    </row>
    <row r="87" spans="1:16">
      <c r="A87" s="142" t="s">
        <v>41</v>
      </c>
      <c r="B87" s="177"/>
      <c r="C87" s="177"/>
      <c r="D87" s="177"/>
      <c r="E87" s="177"/>
      <c r="F87" s="177"/>
      <c r="G87" s="177"/>
      <c r="H87" s="178"/>
      <c r="I87" s="178"/>
      <c r="J87" s="193"/>
      <c r="L87" s="129"/>
      <c r="M87" s="193"/>
      <c r="N87" s="130"/>
      <c r="O87" s="131"/>
    </row>
    <row r="88" spans="1:16">
      <c r="A88" t="s">
        <v>22</v>
      </c>
      <c r="B88" s="177">
        <v>250</v>
      </c>
      <c r="C88" s="177">
        <f>31.09+20.5+170</f>
        <v>221.59</v>
      </c>
      <c r="D88" s="177">
        <v>250</v>
      </c>
      <c r="E88" s="177">
        <v>250</v>
      </c>
      <c r="F88" s="177">
        <v>85</v>
      </c>
      <c r="G88" s="177">
        <v>85</v>
      </c>
      <c r="H88" s="178"/>
      <c r="I88" s="178"/>
      <c r="J88" s="199">
        <v>130</v>
      </c>
      <c r="K88" t="s">
        <v>123</v>
      </c>
      <c r="L88" s="129">
        <v>16.8</v>
      </c>
      <c r="M88" s="199">
        <v>100</v>
      </c>
      <c r="N88" s="130"/>
      <c r="O88" s="195">
        <v>60</v>
      </c>
      <c r="P88" s="242">
        <v>60</v>
      </c>
    </row>
    <row r="89" spans="1:16">
      <c r="A89" t="s">
        <v>42</v>
      </c>
      <c r="B89" s="177">
        <v>0</v>
      </c>
      <c r="C89" s="177">
        <v>0</v>
      </c>
      <c r="D89" s="177">
        <v>0</v>
      </c>
      <c r="E89" s="177">
        <v>0</v>
      </c>
      <c r="F89" s="177">
        <v>0</v>
      </c>
      <c r="G89" s="177">
        <v>0</v>
      </c>
      <c r="H89" s="178"/>
      <c r="I89" s="178"/>
      <c r="J89" s="199">
        <v>0</v>
      </c>
      <c r="L89" s="129">
        <v>0</v>
      </c>
      <c r="M89" s="199">
        <v>0</v>
      </c>
      <c r="N89" s="130"/>
      <c r="O89" s="195">
        <v>0</v>
      </c>
      <c r="P89" s="242">
        <v>0</v>
      </c>
    </row>
    <row r="90" spans="1:16">
      <c r="A90" t="s">
        <v>124</v>
      </c>
      <c r="B90" s="177">
        <v>0</v>
      </c>
      <c r="C90" s="177">
        <v>0</v>
      </c>
      <c r="D90" s="177"/>
      <c r="E90" s="177">
        <v>0</v>
      </c>
      <c r="F90" s="177">
        <v>0</v>
      </c>
      <c r="G90" s="177">
        <v>0</v>
      </c>
      <c r="H90" s="178"/>
      <c r="I90" s="178"/>
      <c r="J90" s="193">
        <v>0</v>
      </c>
      <c r="L90" s="129">
        <v>0</v>
      </c>
      <c r="M90" s="193">
        <v>0</v>
      </c>
      <c r="N90" s="130"/>
      <c r="O90" s="195">
        <v>0</v>
      </c>
      <c r="P90" s="242">
        <v>0</v>
      </c>
    </row>
    <row r="91" spans="1:16">
      <c r="A91" t="s">
        <v>15</v>
      </c>
      <c r="B91" s="177">
        <v>300</v>
      </c>
      <c r="C91" s="177">
        <v>360</v>
      </c>
      <c r="D91" s="177">
        <v>300</v>
      </c>
      <c r="E91" s="177">
        <v>300</v>
      </c>
      <c r="F91" s="177">
        <v>310</v>
      </c>
      <c r="G91" s="177">
        <v>310</v>
      </c>
      <c r="J91" s="200">
        <v>320</v>
      </c>
      <c r="K91" t="s">
        <v>125</v>
      </c>
      <c r="L91" s="129">
        <v>372</v>
      </c>
      <c r="M91" s="200">
        <v>380</v>
      </c>
      <c r="N91" s="130"/>
      <c r="O91" s="195">
        <v>390</v>
      </c>
      <c r="P91" s="242">
        <v>350</v>
      </c>
    </row>
    <row r="92" spans="1:16">
      <c r="A92" t="s">
        <v>43</v>
      </c>
      <c r="B92" s="177">
        <v>0</v>
      </c>
      <c r="C92" s="177">
        <v>0</v>
      </c>
      <c r="D92" s="177">
        <v>0</v>
      </c>
      <c r="E92" s="177">
        <v>0</v>
      </c>
      <c r="F92" s="177">
        <v>0</v>
      </c>
      <c r="G92" s="177">
        <v>0</v>
      </c>
      <c r="H92" s="178" t="s">
        <v>126</v>
      </c>
      <c r="I92" s="178"/>
      <c r="J92" s="201">
        <v>0</v>
      </c>
      <c r="L92" s="129">
        <v>0</v>
      </c>
      <c r="M92" s="201">
        <v>0</v>
      </c>
      <c r="N92" s="130"/>
      <c r="O92" s="195">
        <v>0</v>
      </c>
      <c r="P92" s="242">
        <v>0</v>
      </c>
    </row>
    <row r="93" spans="1:16">
      <c r="A93" t="s">
        <v>17</v>
      </c>
      <c r="B93" s="177">
        <v>150</v>
      </c>
      <c r="C93" s="177">
        <v>120</v>
      </c>
      <c r="D93" s="177">
        <v>150</v>
      </c>
      <c r="E93" s="177">
        <v>150</v>
      </c>
      <c r="F93" s="177">
        <v>90</v>
      </c>
      <c r="G93" s="177">
        <v>150</v>
      </c>
      <c r="H93" s="178" t="s">
        <v>127</v>
      </c>
      <c r="I93" s="178"/>
      <c r="J93" s="201">
        <v>180</v>
      </c>
      <c r="K93" t="s">
        <v>128</v>
      </c>
      <c r="L93" s="129">
        <v>124.29</v>
      </c>
      <c r="M93" s="201">
        <v>180</v>
      </c>
      <c r="N93" s="130"/>
      <c r="O93" s="195">
        <v>180</v>
      </c>
      <c r="P93" s="242">
        <v>200</v>
      </c>
    </row>
    <row r="94" spans="1:16">
      <c r="A94" t="s">
        <v>21</v>
      </c>
      <c r="B94" s="177">
        <v>350</v>
      </c>
      <c r="C94" s="177">
        <v>341.03</v>
      </c>
      <c r="D94" s="177">
        <v>304</v>
      </c>
      <c r="E94" s="177">
        <f>((465+103)/120)*100</f>
        <v>473.33333333333331</v>
      </c>
      <c r="F94" s="177">
        <v>421</v>
      </c>
      <c r="G94" s="177">
        <v>421</v>
      </c>
      <c r="H94" s="178"/>
      <c r="I94" s="178"/>
      <c r="J94" s="202">
        <v>438</v>
      </c>
      <c r="K94" t="s">
        <v>129</v>
      </c>
      <c r="L94" s="129">
        <v>432.46</v>
      </c>
      <c r="M94" s="202">
        <v>438</v>
      </c>
      <c r="N94" s="130"/>
      <c r="O94" s="195">
        <v>430</v>
      </c>
      <c r="P94" s="242">
        <v>600</v>
      </c>
    </row>
    <row r="95" spans="1:16">
      <c r="A95" t="s">
        <v>14</v>
      </c>
      <c r="B95" s="177">
        <v>200</v>
      </c>
      <c r="C95" s="178">
        <f>142.04+36</f>
        <v>178.04</v>
      </c>
      <c r="D95" s="177">
        <v>200</v>
      </c>
      <c r="E95" s="177">
        <v>220</v>
      </c>
      <c r="F95" s="177">
        <v>223</v>
      </c>
      <c r="G95" s="177">
        <v>223</v>
      </c>
      <c r="H95" s="178"/>
      <c r="I95" s="178"/>
      <c r="J95" s="200">
        <v>230</v>
      </c>
      <c r="K95" t="s">
        <v>125</v>
      </c>
      <c r="L95" s="129">
        <v>197.93</v>
      </c>
      <c r="M95" s="200">
        <v>230</v>
      </c>
      <c r="N95" s="130"/>
      <c r="O95" s="195">
        <v>410</v>
      </c>
      <c r="P95" s="242">
        <v>420</v>
      </c>
    </row>
    <row r="96" spans="1:16">
      <c r="A96" t="s">
        <v>23</v>
      </c>
      <c r="B96" s="177">
        <v>160</v>
      </c>
      <c r="C96" s="177">
        <v>60</v>
      </c>
      <c r="D96" s="177">
        <v>160</v>
      </c>
      <c r="E96" s="177">
        <v>160</v>
      </c>
      <c r="F96" s="177">
        <v>0</v>
      </c>
      <c r="G96" s="177">
        <v>80</v>
      </c>
      <c r="H96" s="178" t="s">
        <v>130</v>
      </c>
      <c r="I96" s="178"/>
      <c r="J96" s="200">
        <v>50</v>
      </c>
      <c r="K96" t="s">
        <v>131</v>
      </c>
      <c r="L96" s="129">
        <v>40</v>
      </c>
      <c r="M96" s="200">
        <v>50</v>
      </c>
      <c r="N96" s="130"/>
      <c r="O96" s="195">
        <v>50</v>
      </c>
      <c r="P96" s="242">
        <v>100</v>
      </c>
    </row>
    <row r="97" spans="1:16">
      <c r="A97" t="s">
        <v>44</v>
      </c>
      <c r="B97" s="177">
        <v>0</v>
      </c>
      <c r="C97" s="177">
        <v>0</v>
      </c>
      <c r="D97" s="177">
        <v>0</v>
      </c>
      <c r="E97" s="177">
        <v>100</v>
      </c>
      <c r="F97" s="177">
        <v>100</v>
      </c>
      <c r="G97" s="177">
        <v>100</v>
      </c>
      <c r="J97" s="201">
        <v>0</v>
      </c>
      <c r="L97" s="129">
        <v>0</v>
      </c>
      <c r="M97" s="201">
        <v>0</v>
      </c>
      <c r="N97" s="130"/>
      <c r="O97" s="195">
        <v>0</v>
      </c>
      <c r="P97" s="242">
        <v>100</v>
      </c>
    </row>
    <row r="98" spans="1:16">
      <c r="A98" t="s">
        <v>132</v>
      </c>
      <c r="B98" s="177">
        <v>0</v>
      </c>
      <c r="C98" s="177">
        <v>0</v>
      </c>
      <c r="D98" s="177"/>
      <c r="E98" s="177">
        <v>0</v>
      </c>
      <c r="F98" s="196">
        <v>0</v>
      </c>
      <c r="G98" s="196">
        <v>0</v>
      </c>
      <c r="H98" s="178"/>
      <c r="I98" s="178"/>
      <c r="J98" s="197">
        <v>0</v>
      </c>
      <c r="L98" s="129">
        <v>0</v>
      </c>
      <c r="M98" s="197">
        <v>0</v>
      </c>
      <c r="N98" s="130"/>
      <c r="O98" s="195">
        <v>0</v>
      </c>
      <c r="P98" s="242">
        <v>0</v>
      </c>
    </row>
    <row r="99" spans="1:16">
      <c r="A99" s="142" t="s">
        <v>41</v>
      </c>
      <c r="B99" s="188">
        <f t="shared" ref="B99:E99" si="17">SUM(B88:B98)</f>
        <v>1410</v>
      </c>
      <c r="C99" s="188">
        <f>SUM(C88:C98)</f>
        <v>1280.6599999999999</v>
      </c>
      <c r="D99" s="188">
        <f t="shared" si="17"/>
        <v>1364</v>
      </c>
      <c r="E99" s="188">
        <f t="shared" si="17"/>
        <v>1653.3333333333333</v>
      </c>
      <c r="F99" s="177">
        <f>SUM(F88:F98)</f>
        <v>1229</v>
      </c>
      <c r="G99" s="177">
        <f>SUM(G88:G98)</f>
        <v>1369</v>
      </c>
      <c r="H99" s="178"/>
      <c r="I99" s="178"/>
      <c r="J99" s="203">
        <f>SUM(J88:J98)</f>
        <v>1348</v>
      </c>
      <c r="L99" s="189">
        <f>SUM(L88:L98)</f>
        <v>1183.48</v>
      </c>
      <c r="M99" s="203">
        <f>SUM(M88:M98)</f>
        <v>1378</v>
      </c>
      <c r="N99" s="130"/>
      <c r="O99" s="198">
        <f>SUM(O88:O98)</f>
        <v>1520</v>
      </c>
      <c r="P99" s="243">
        <f>SUM(P88:P98)</f>
        <v>1830</v>
      </c>
    </row>
    <row r="100" spans="1:16">
      <c r="A100" s="142" t="s">
        <v>45</v>
      </c>
      <c r="B100" s="177"/>
      <c r="C100" s="177"/>
      <c r="D100" s="177"/>
      <c r="E100" s="177"/>
      <c r="F100" s="177"/>
      <c r="G100" s="177"/>
      <c r="H100" s="178"/>
      <c r="I100" s="178"/>
      <c r="J100" s="203"/>
      <c r="L100" s="129"/>
      <c r="M100" s="203"/>
      <c r="N100" s="130"/>
      <c r="O100" s="131"/>
    </row>
    <row r="101" spans="1:16">
      <c r="A101" t="s">
        <v>25</v>
      </c>
      <c r="B101" s="177">
        <v>100</v>
      </c>
      <c r="C101" s="177">
        <v>102</v>
      </c>
      <c r="D101" s="177">
        <v>100</v>
      </c>
      <c r="E101" s="177">
        <v>100</v>
      </c>
      <c r="F101" s="177">
        <v>0</v>
      </c>
      <c r="G101" s="177">
        <v>100</v>
      </c>
      <c r="H101" s="178" t="s">
        <v>133</v>
      </c>
      <c r="I101" s="178"/>
      <c r="J101" s="203">
        <v>110</v>
      </c>
      <c r="L101" s="129">
        <v>204</v>
      </c>
      <c r="M101" s="203">
        <v>110</v>
      </c>
      <c r="N101" s="130"/>
      <c r="O101" s="195">
        <v>110</v>
      </c>
      <c r="P101" s="242">
        <v>110</v>
      </c>
    </row>
    <row r="102" spans="1:16">
      <c r="A102" t="s">
        <v>134</v>
      </c>
      <c r="B102" s="177">
        <v>100</v>
      </c>
      <c r="C102" s="177">
        <v>0</v>
      </c>
      <c r="D102" s="177">
        <v>100</v>
      </c>
      <c r="E102" s="177">
        <v>100</v>
      </c>
      <c r="F102" s="177">
        <v>0</v>
      </c>
      <c r="G102" s="177">
        <v>0</v>
      </c>
      <c r="H102" s="178"/>
      <c r="I102" s="178"/>
      <c r="J102" s="203">
        <v>100</v>
      </c>
      <c r="L102" s="129">
        <v>0</v>
      </c>
      <c r="M102" s="203">
        <v>100</v>
      </c>
      <c r="N102" s="130"/>
      <c r="O102" s="195">
        <v>100</v>
      </c>
      <c r="P102" s="242">
        <v>250</v>
      </c>
    </row>
    <row r="103" spans="1:16">
      <c r="A103" s="204" t="s">
        <v>20</v>
      </c>
      <c r="B103" s="205">
        <v>1860</v>
      </c>
      <c r="C103" s="177">
        <f>240+240+360+198+160+160+50</f>
        <v>1408</v>
      </c>
      <c r="D103" s="205">
        <v>1025</v>
      </c>
      <c r="E103" s="205">
        <v>1400</v>
      </c>
      <c r="F103" s="205">
        <v>1160</v>
      </c>
      <c r="G103" s="205">
        <v>1320</v>
      </c>
      <c r="H103" s="178" t="s">
        <v>135</v>
      </c>
      <c r="I103" s="178"/>
      <c r="J103" s="203">
        <v>1900</v>
      </c>
      <c r="K103" t="s">
        <v>136</v>
      </c>
      <c r="L103" s="129">
        <v>1930</v>
      </c>
      <c r="M103" s="203">
        <v>1900</v>
      </c>
      <c r="N103" s="130"/>
      <c r="O103" s="195">
        <v>2000</v>
      </c>
      <c r="P103" s="242">
        <v>2300</v>
      </c>
    </row>
    <row r="104" spans="1:16">
      <c r="A104" t="s">
        <v>47</v>
      </c>
      <c r="B104" s="177">
        <v>200</v>
      </c>
      <c r="C104" s="177">
        <v>0</v>
      </c>
      <c r="D104" s="177">
        <v>200</v>
      </c>
      <c r="E104" s="177">
        <v>715</v>
      </c>
      <c r="F104" s="196">
        <v>527</v>
      </c>
      <c r="G104" s="196">
        <v>1727</v>
      </c>
      <c r="H104" s="178" t="s">
        <v>137</v>
      </c>
      <c r="I104" s="178"/>
      <c r="J104" s="206">
        <v>500</v>
      </c>
      <c r="K104" t="s">
        <v>138</v>
      </c>
      <c r="L104" s="129">
        <v>1740</v>
      </c>
      <c r="M104" s="206">
        <v>500</v>
      </c>
      <c r="N104" s="130"/>
      <c r="O104" s="195">
        <v>500</v>
      </c>
      <c r="P104" s="242">
        <v>500</v>
      </c>
    </row>
    <row r="105" spans="1:16">
      <c r="A105" s="142" t="s">
        <v>45</v>
      </c>
      <c r="B105" s="188">
        <f t="shared" ref="B105:E105" si="18">SUM(B101:B104)</f>
        <v>2260</v>
      </c>
      <c r="C105" s="188">
        <f>SUM(C101:C104)</f>
        <v>1510</v>
      </c>
      <c r="D105" s="188">
        <f t="shared" si="18"/>
        <v>1425</v>
      </c>
      <c r="E105" s="188">
        <f t="shared" si="18"/>
        <v>2315</v>
      </c>
      <c r="F105" s="177">
        <f>SUM(F101:F104)</f>
        <v>1687</v>
      </c>
      <c r="G105" s="177">
        <f>SUM(G101:G104)</f>
        <v>3147</v>
      </c>
      <c r="J105" s="203">
        <f>SUM(J101:J104)</f>
        <v>2610</v>
      </c>
      <c r="L105" s="189">
        <f>SUM(L101:L104)</f>
        <v>3874</v>
      </c>
      <c r="M105" s="203">
        <f>SUM(M101:M104)</f>
        <v>2610</v>
      </c>
      <c r="N105" s="130"/>
      <c r="O105" s="198">
        <f>SUM(O101:O104)</f>
        <v>2710</v>
      </c>
      <c r="P105" s="243">
        <f>SUM(P101:P104)</f>
        <v>3160</v>
      </c>
    </row>
    <row r="106" spans="1:16">
      <c r="B106" s="177"/>
      <c r="C106" s="177"/>
      <c r="D106" s="177"/>
      <c r="E106" s="177"/>
      <c r="F106" s="177"/>
      <c r="G106" s="177"/>
      <c r="H106" s="178"/>
      <c r="I106" s="178"/>
      <c r="J106" s="203"/>
      <c r="L106" s="129"/>
      <c r="M106" s="203"/>
      <c r="N106" s="130"/>
      <c r="O106" s="131"/>
    </row>
    <row r="107" spans="1:16">
      <c r="A107" s="142" t="s">
        <v>24</v>
      </c>
      <c r="B107" s="177">
        <f>350-130</f>
        <v>220</v>
      </c>
      <c r="C107" s="177">
        <v>220</v>
      </c>
      <c r="D107" s="177">
        <v>220</v>
      </c>
      <c r="E107" s="177">
        <v>0</v>
      </c>
      <c r="F107" s="177">
        <v>0</v>
      </c>
      <c r="G107" s="177">
        <v>0</v>
      </c>
      <c r="H107" s="178" t="s">
        <v>139</v>
      </c>
      <c r="I107" s="178"/>
      <c r="J107" s="203">
        <v>100</v>
      </c>
      <c r="L107" s="129">
        <v>0</v>
      </c>
      <c r="M107" s="203">
        <v>100</v>
      </c>
      <c r="N107" s="130"/>
      <c r="O107" s="195">
        <v>50</v>
      </c>
      <c r="P107" s="242">
        <v>100</v>
      </c>
    </row>
    <row r="108" spans="1:16">
      <c r="B108" s="177"/>
      <c r="C108" s="177"/>
      <c r="D108" s="177"/>
      <c r="E108" s="177"/>
      <c r="F108" s="196"/>
      <c r="G108" s="196"/>
      <c r="H108" s="178"/>
      <c r="I108" s="178"/>
      <c r="J108" s="206"/>
      <c r="L108" s="129"/>
      <c r="M108" s="206"/>
      <c r="N108" s="130"/>
      <c r="O108" s="131"/>
    </row>
    <row r="109" spans="1:16">
      <c r="A109" s="142" t="s">
        <v>48</v>
      </c>
      <c r="B109" s="183">
        <f>SUM(B107,B105,B99,B86)</f>
        <v>5850</v>
      </c>
      <c r="C109" s="183">
        <f>SUM(C86+C99+C105+C107)</f>
        <v>5459.03</v>
      </c>
      <c r="D109" s="183">
        <f t="shared" ref="D109:E109" si="19">SUM(D107,D105,D99,D86)</f>
        <v>4969</v>
      </c>
      <c r="E109" s="183">
        <f t="shared" si="19"/>
        <v>6100.0133333333333</v>
      </c>
      <c r="F109" s="183">
        <f>SUM(F107+F105+F99+F86)</f>
        <v>4355</v>
      </c>
      <c r="G109" s="183">
        <f>SUM(G86+G99+G105+G107)</f>
        <v>6653.48</v>
      </c>
      <c r="H109" s="178"/>
      <c r="I109" s="178"/>
      <c r="J109" s="207">
        <f>SUM(J107,J105,J99,J86)</f>
        <v>6394</v>
      </c>
      <c r="K109" s="142"/>
      <c r="L109" s="208">
        <f>SUM(L86+L99+L105+L107)</f>
        <v>7462.4</v>
      </c>
      <c r="M109" s="207">
        <f>SUM(M107,M105,M99,M86)</f>
        <v>7678</v>
      </c>
      <c r="N109" s="159"/>
      <c r="O109" s="209">
        <f>SUM(O86+O99+O105+O107)</f>
        <v>7990</v>
      </c>
      <c r="P109" s="243">
        <f>SUM(P86+P99+P105+P107)</f>
        <v>9282</v>
      </c>
    </row>
    <row r="110" spans="1:16">
      <c r="A110" s="142"/>
      <c r="B110" s="177"/>
      <c r="C110" s="177"/>
      <c r="D110" s="177"/>
      <c r="E110" s="177"/>
      <c r="F110" s="177"/>
      <c r="G110" s="177"/>
      <c r="H110" s="178"/>
      <c r="I110" s="178"/>
      <c r="J110" s="128"/>
      <c r="L110" s="129"/>
      <c r="M110" s="128"/>
      <c r="N110" s="130"/>
      <c r="O110" s="131"/>
    </row>
    <row r="111" spans="1:16">
      <c r="A111" s="142" t="s">
        <v>49</v>
      </c>
      <c r="B111" s="177"/>
      <c r="C111" s="177"/>
      <c r="D111" s="177"/>
      <c r="E111" s="177"/>
      <c r="F111" s="177"/>
      <c r="G111" s="177"/>
      <c r="J111" s="128"/>
      <c r="L111" s="129"/>
      <c r="M111" s="128"/>
      <c r="N111" s="130"/>
      <c r="O111" s="131"/>
    </row>
    <row r="112" spans="1:16">
      <c r="A112" t="s">
        <v>140</v>
      </c>
      <c r="B112" s="177">
        <v>0</v>
      </c>
      <c r="C112" s="177">
        <v>0</v>
      </c>
      <c r="D112" s="177">
        <v>0</v>
      </c>
      <c r="E112" s="177">
        <v>0</v>
      </c>
      <c r="F112" s="177">
        <v>0</v>
      </c>
      <c r="G112" s="177">
        <v>0</v>
      </c>
      <c r="H112" s="178"/>
      <c r="I112" s="178"/>
      <c r="J112" s="128">
        <v>0</v>
      </c>
      <c r="L112" s="129">
        <v>0</v>
      </c>
      <c r="M112" s="128">
        <v>0</v>
      </c>
      <c r="N112" s="130"/>
      <c r="O112" s="195">
        <v>0</v>
      </c>
      <c r="P112" s="242">
        <v>0</v>
      </c>
    </row>
    <row r="113" spans="1:16">
      <c r="A113" t="s">
        <v>50</v>
      </c>
      <c r="B113" s="177">
        <v>0</v>
      </c>
      <c r="C113" s="177">
        <v>0</v>
      </c>
      <c r="D113" s="177">
        <v>0</v>
      </c>
      <c r="E113" s="177">
        <v>0</v>
      </c>
      <c r="F113" s="177">
        <v>0</v>
      </c>
      <c r="G113" s="177">
        <v>0</v>
      </c>
      <c r="J113" s="128">
        <v>0</v>
      </c>
      <c r="L113" s="129">
        <v>0</v>
      </c>
      <c r="M113" s="128">
        <v>0</v>
      </c>
      <c r="N113" s="130"/>
      <c r="O113" s="195">
        <v>0</v>
      </c>
      <c r="P113" s="242">
        <v>0</v>
      </c>
    </row>
    <row r="114" spans="1:16">
      <c r="A114" t="s">
        <v>51</v>
      </c>
      <c r="B114" s="177">
        <v>0</v>
      </c>
      <c r="C114" s="177">
        <v>0</v>
      </c>
      <c r="D114" s="177">
        <v>0</v>
      </c>
      <c r="E114" s="177">
        <v>0</v>
      </c>
      <c r="F114" s="177">
        <v>0</v>
      </c>
      <c r="G114" s="177">
        <v>0</v>
      </c>
      <c r="H114" s="184"/>
      <c r="I114" s="184"/>
      <c r="J114" s="128">
        <v>0</v>
      </c>
      <c r="L114" s="129">
        <v>0</v>
      </c>
      <c r="M114" s="128">
        <v>0</v>
      </c>
      <c r="N114" s="130"/>
      <c r="O114" s="195">
        <v>500</v>
      </c>
      <c r="P114" s="242">
        <v>500</v>
      </c>
    </row>
    <row r="115" spans="1:16">
      <c r="A115" t="s">
        <v>141</v>
      </c>
      <c r="B115" s="177">
        <v>0</v>
      </c>
      <c r="C115" s="177">
        <v>0</v>
      </c>
      <c r="D115" s="177">
        <v>0</v>
      </c>
      <c r="E115" s="177">
        <v>0</v>
      </c>
      <c r="F115" s="177">
        <v>0</v>
      </c>
      <c r="G115" s="177">
        <v>0</v>
      </c>
      <c r="J115" s="128">
        <v>0</v>
      </c>
      <c r="L115" s="129">
        <v>0</v>
      </c>
      <c r="M115" s="128">
        <v>0</v>
      </c>
      <c r="N115" s="130"/>
      <c r="O115" s="195">
        <v>0</v>
      </c>
      <c r="P115" s="242">
        <v>0</v>
      </c>
    </row>
    <row r="116" spans="1:16">
      <c r="A116" t="s">
        <v>19</v>
      </c>
      <c r="B116" s="177">
        <v>9371</v>
      </c>
      <c r="C116" s="177">
        <v>12991.85</v>
      </c>
      <c r="D116" s="177">
        <v>11000</v>
      </c>
      <c r="E116" s="177">
        <v>0</v>
      </c>
      <c r="F116" s="196">
        <v>29</v>
      </c>
      <c r="G116" s="196">
        <v>29</v>
      </c>
      <c r="J116" s="146">
        <v>0</v>
      </c>
      <c r="L116" s="129">
        <v>0</v>
      </c>
      <c r="M116" s="146">
        <v>0</v>
      </c>
      <c r="N116" s="130"/>
      <c r="O116" s="195">
        <v>0</v>
      </c>
      <c r="P116" s="242">
        <v>0</v>
      </c>
    </row>
    <row r="117" spans="1:16">
      <c r="A117" s="142" t="s">
        <v>52</v>
      </c>
      <c r="B117" s="183">
        <f t="shared" ref="B117:E117" si="20">SUM(B112:B116)</f>
        <v>9371</v>
      </c>
      <c r="C117" s="183">
        <f t="shared" si="20"/>
        <v>12991.85</v>
      </c>
      <c r="D117" s="183">
        <f t="shared" si="20"/>
        <v>11000</v>
      </c>
      <c r="E117" s="183">
        <f t="shared" si="20"/>
        <v>0</v>
      </c>
      <c r="F117" s="183">
        <f>SUM(F112:F116)</f>
        <v>29</v>
      </c>
      <c r="G117" s="183">
        <f>SUM(G112:G116)</f>
        <v>29</v>
      </c>
      <c r="J117" s="210">
        <f>SUM(J112:J116)</f>
        <v>0</v>
      </c>
      <c r="L117" s="129">
        <f>SUM(L112:L116)</f>
        <v>0</v>
      </c>
      <c r="M117" s="210">
        <f>SUM(M112:M116)</f>
        <v>0</v>
      </c>
      <c r="N117" s="130"/>
      <c r="O117" s="209">
        <f>SUM(O112:O116)</f>
        <v>500</v>
      </c>
      <c r="P117" s="243">
        <f>SUM(P112:P116)</f>
        <v>500</v>
      </c>
    </row>
    <row r="118" spans="1:16">
      <c r="A118" s="142"/>
      <c r="B118" s="177"/>
      <c r="C118" s="177"/>
      <c r="D118" s="177"/>
      <c r="E118" s="177"/>
      <c r="F118" s="177"/>
      <c r="G118" s="177"/>
      <c r="H118" s="178"/>
      <c r="I118" s="178"/>
      <c r="J118" s="128"/>
      <c r="L118" s="129"/>
      <c r="M118" s="128"/>
      <c r="N118" s="130"/>
      <c r="O118" s="131"/>
    </row>
    <row r="119" spans="1:16">
      <c r="A119" s="142"/>
      <c r="B119" s="177"/>
      <c r="C119" s="177"/>
      <c r="D119" s="177"/>
      <c r="E119" s="177"/>
      <c r="F119" s="177"/>
      <c r="G119" s="177"/>
      <c r="H119" s="178"/>
      <c r="I119" s="178"/>
      <c r="J119" s="128"/>
      <c r="L119" s="129"/>
      <c r="M119" s="128"/>
      <c r="N119" s="130"/>
      <c r="O119" s="131"/>
    </row>
    <row r="120" spans="1:16" ht="15.75" thickBot="1">
      <c r="A120" s="142" t="s">
        <v>53</v>
      </c>
      <c r="B120" s="211">
        <f t="shared" ref="B120:E120" si="21">B117+B109</f>
        <v>15221</v>
      </c>
      <c r="C120" s="211">
        <f>SUM(C109+C117)</f>
        <v>18450.88</v>
      </c>
      <c r="D120" s="211">
        <f t="shared" si="21"/>
        <v>15969</v>
      </c>
      <c r="E120" s="211">
        <f t="shared" si="21"/>
        <v>6100.0133333333333</v>
      </c>
      <c r="F120" s="211">
        <f>SUM(F117+F109)</f>
        <v>4384</v>
      </c>
      <c r="G120" s="212">
        <f>SUM(G117+G109)</f>
        <v>6682.48</v>
      </c>
      <c r="H120" s="178"/>
      <c r="I120" s="178"/>
      <c r="J120" s="213">
        <f>SUM(J117+J109)</f>
        <v>6394</v>
      </c>
      <c r="L120" s="189">
        <f>SUM(L109+L117)</f>
        <v>7462.4</v>
      </c>
      <c r="M120" s="213">
        <f>SUM(M117+M109)</f>
        <v>7678</v>
      </c>
      <c r="N120" s="130"/>
      <c r="O120" s="214">
        <f>SUM(O109+O117)</f>
        <v>8490</v>
      </c>
      <c r="P120" s="242">
        <f>SUM(P109+P117)</f>
        <v>9782</v>
      </c>
    </row>
    <row r="121" spans="1:16" ht="15.75" thickTop="1">
      <c r="H121" s="178"/>
      <c r="I121" s="178"/>
      <c r="J121" s="128"/>
      <c r="L121" s="129"/>
      <c r="M121" s="128"/>
      <c r="N121" s="130"/>
      <c r="O121" s="131"/>
    </row>
    <row r="122" spans="1:16">
      <c r="B122" s="143" t="str">
        <f t="shared" ref="B122" si="22">IF(B120=SUM(B112:B116,B107:B108,B101:B104,B88:B98,B84:B85),"","error")</f>
        <v/>
      </c>
      <c r="C122" s="143"/>
      <c r="D122" s="143" t="str">
        <f>IF(D120=SUM(D112:D116,D107:D108,D101:D104,D88:D98,D84:D85),"","error")</f>
        <v/>
      </c>
      <c r="H122" s="184"/>
      <c r="I122" s="184"/>
      <c r="J122" s="128"/>
      <c r="L122" s="129"/>
      <c r="M122" s="128"/>
      <c r="N122" s="130"/>
      <c r="O122" s="131"/>
    </row>
    <row r="123" spans="1:16">
      <c r="A123" s="215"/>
      <c r="H123" s="184"/>
      <c r="I123" s="184"/>
      <c r="J123" s="128"/>
      <c r="L123" s="129"/>
      <c r="M123" s="128"/>
      <c r="N123" s="130"/>
      <c r="O123" s="131"/>
    </row>
    <row r="124" spans="1:16">
      <c r="H124" s="184"/>
      <c r="I124" s="184"/>
      <c r="J124" s="270" t="s">
        <v>156</v>
      </c>
      <c r="K124" s="271"/>
      <c r="L124" s="271"/>
      <c r="M124" s="271"/>
      <c r="N124" s="271"/>
      <c r="O124" s="272"/>
    </row>
    <row r="125" spans="1:16">
      <c r="H125" s="184"/>
      <c r="I125" s="184"/>
      <c r="J125" s="273"/>
      <c r="K125" s="274"/>
      <c r="L125" s="274"/>
      <c r="M125" s="274"/>
      <c r="N125" s="274"/>
      <c r="O125" s="275"/>
    </row>
    <row r="126" spans="1:16">
      <c r="J126" s="276" t="s">
        <v>252</v>
      </c>
      <c r="K126" s="276"/>
      <c r="L126" s="276"/>
      <c r="M126" s="216"/>
      <c r="N126" s="217"/>
      <c r="O126" s="245">
        <v>14422.8</v>
      </c>
    </row>
    <row r="127" spans="1:16">
      <c r="J127" s="277" t="s">
        <v>142</v>
      </c>
      <c r="K127" s="277"/>
      <c r="L127" s="277"/>
      <c r="M127" s="219"/>
      <c r="N127" s="220"/>
      <c r="O127" s="218"/>
    </row>
    <row r="128" spans="1:16">
      <c r="J128" s="273"/>
      <c r="K128" s="274"/>
      <c r="L128" s="275"/>
      <c r="M128" s="219"/>
      <c r="N128" s="220"/>
      <c r="O128" s="218">
        <f>SUM(O126-O127)</f>
        <v>14422.8</v>
      </c>
    </row>
    <row r="129" spans="10:15">
      <c r="J129" s="277" t="s">
        <v>143</v>
      </c>
      <c r="K129" s="277"/>
      <c r="L129" s="277"/>
      <c r="M129" s="219"/>
      <c r="N129" s="220"/>
      <c r="O129" s="218">
        <v>2000</v>
      </c>
    </row>
    <row r="130" spans="10:15">
      <c r="J130" s="273"/>
      <c r="K130" s="274"/>
      <c r="L130" s="275"/>
      <c r="M130" s="219"/>
      <c r="N130" s="220"/>
      <c r="O130" s="218"/>
    </row>
    <row r="131" spans="10:15">
      <c r="J131" s="277" t="s">
        <v>144</v>
      </c>
      <c r="K131" s="277"/>
      <c r="L131" s="277"/>
      <c r="M131" s="219"/>
      <c r="N131" s="220"/>
      <c r="O131" s="218">
        <f>SUM(O128-O129)</f>
        <v>12422.8</v>
      </c>
    </row>
    <row r="132" spans="10:15">
      <c r="J132" s="219"/>
      <c r="K132" s="154"/>
      <c r="L132" s="221"/>
      <c r="M132" s="219"/>
      <c r="N132" s="220"/>
      <c r="O132" s="218"/>
    </row>
    <row r="133" spans="10:15">
      <c r="J133" s="278" t="s">
        <v>145</v>
      </c>
      <c r="K133" s="279"/>
      <c r="L133" s="280"/>
      <c r="M133" s="219"/>
      <c r="N133" s="220"/>
      <c r="O133" s="218"/>
    </row>
    <row r="134" spans="10:15">
      <c r="J134" s="281" t="s">
        <v>146</v>
      </c>
      <c r="K134" s="279"/>
      <c r="L134" s="280"/>
      <c r="M134" s="219">
        <v>9782</v>
      </c>
      <c r="N134" s="220"/>
      <c r="O134" s="218">
        <f>SUM(O131-M134)</f>
        <v>2640.7999999999993</v>
      </c>
    </row>
    <row r="135" spans="10:15">
      <c r="J135" s="267" t="s">
        <v>147</v>
      </c>
      <c r="K135" s="268"/>
      <c r="L135" s="269"/>
      <c r="M135" s="194">
        <v>500</v>
      </c>
      <c r="N135" s="220"/>
      <c r="O135" s="218">
        <f>SUM(O134-M135)</f>
        <v>2140.7999999999993</v>
      </c>
    </row>
    <row r="136" spans="10:15">
      <c r="J136" s="267" t="s">
        <v>148</v>
      </c>
      <c r="K136" s="268"/>
      <c r="L136" s="269"/>
      <c r="M136" s="194">
        <v>1000</v>
      </c>
      <c r="N136" s="220"/>
      <c r="O136" s="218">
        <f>SUM(O135-M136)</f>
        <v>1140.7999999999993</v>
      </c>
    </row>
    <row r="137" spans="10:15">
      <c r="J137" s="267" t="s">
        <v>149</v>
      </c>
      <c r="K137" s="268"/>
      <c r="L137" s="269"/>
      <c r="M137" s="194">
        <v>1140</v>
      </c>
      <c r="N137" s="220"/>
      <c r="O137" s="218">
        <f>SUM(O136-M137)</f>
        <v>0.7999999999992724</v>
      </c>
    </row>
    <row r="138" spans="10:15">
      <c r="J138" s="267" t="s">
        <v>150</v>
      </c>
      <c r="K138" s="268"/>
      <c r="L138" s="269"/>
      <c r="M138" s="194">
        <f>SUM(O137)</f>
        <v>0.7999999999992724</v>
      </c>
      <c r="N138" s="220"/>
      <c r="O138" s="218">
        <f>SUM(O137-M138)</f>
        <v>0</v>
      </c>
    </row>
    <row r="139" spans="10:15">
      <c r="J139" s="267"/>
      <c r="K139" s="268"/>
      <c r="L139" s="269"/>
      <c r="M139" s="194"/>
      <c r="N139" s="220"/>
      <c r="O139" s="218"/>
    </row>
    <row r="140" spans="10:15">
      <c r="J140" s="267"/>
      <c r="K140" s="268"/>
      <c r="L140" s="269"/>
      <c r="M140" s="194"/>
      <c r="N140" s="220"/>
      <c r="O140" s="218"/>
    </row>
    <row r="141" spans="10:15">
      <c r="J141" s="267"/>
      <c r="K141" s="268"/>
      <c r="L141" s="269"/>
      <c r="M141" s="194"/>
      <c r="N141" s="220"/>
      <c r="O141" s="218"/>
    </row>
    <row r="142" spans="10:15">
      <c r="J142" s="246"/>
      <c r="O142" s="247"/>
    </row>
    <row r="143" spans="10:15">
      <c r="J143" s="246"/>
      <c r="O143" s="247"/>
    </row>
    <row r="144" spans="10:15">
      <c r="J144" s="248"/>
      <c r="K144" s="249"/>
      <c r="L144" s="249"/>
      <c r="M144" s="249"/>
      <c r="N144" s="249"/>
      <c r="O144" s="250"/>
    </row>
  </sheetData>
  <mergeCells count="17">
    <mergeCell ref="J137:L137"/>
    <mergeCell ref="J138:L138"/>
    <mergeCell ref="J139:L139"/>
    <mergeCell ref="J140:L140"/>
    <mergeCell ref="J141:L141"/>
    <mergeCell ref="J136:L136"/>
    <mergeCell ref="J124:O124"/>
    <mergeCell ref="J125:O125"/>
    <mergeCell ref="J126:L126"/>
    <mergeCell ref="J127:L127"/>
    <mergeCell ref="J128:L128"/>
    <mergeCell ref="J129:L129"/>
    <mergeCell ref="J130:L130"/>
    <mergeCell ref="J131:L131"/>
    <mergeCell ref="J133:L133"/>
    <mergeCell ref="J134:L134"/>
    <mergeCell ref="J135:L135"/>
  </mergeCells>
  <pageMargins left="0.7" right="0.7" top="0.75" bottom="0.75" header="0.3" footer="0.3"/>
  <pageSetup paperSize="9" orientation="portrait" horizontalDpi="4294967293" verticalDpi="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>
      <selection activeCell="D19" sqref="D19"/>
    </sheetView>
  </sheetViews>
  <sheetFormatPr defaultRowHeight="14.25"/>
  <cols>
    <col min="1" max="1" width="48" style="2" bestFit="1" customWidth="1"/>
    <col min="2" max="16384" width="9.140625" style="2"/>
  </cols>
  <sheetData>
    <row r="1" spans="1:1">
      <c r="A1" s="26" t="s">
        <v>50</v>
      </c>
    </row>
    <row r="2" spans="1:1">
      <c r="A2" s="26" t="s">
        <v>22</v>
      </c>
    </row>
    <row r="3" spans="1:1">
      <c r="A3" s="26" t="s">
        <v>46</v>
      </c>
    </row>
    <row r="4" spans="1:1">
      <c r="A4" s="26" t="s">
        <v>42</v>
      </c>
    </row>
    <row r="5" spans="1:1">
      <c r="A5" s="26" t="s">
        <v>16</v>
      </c>
    </row>
    <row r="6" spans="1:1">
      <c r="A6" s="26" t="s">
        <v>33</v>
      </c>
    </row>
    <row r="7" spans="1:1">
      <c r="A7" s="26" t="s">
        <v>44</v>
      </c>
    </row>
    <row r="8" spans="1:1">
      <c r="A8" s="26" t="s">
        <v>20</v>
      </c>
    </row>
    <row r="9" spans="1:1">
      <c r="A9" s="26" t="s">
        <v>21</v>
      </c>
    </row>
    <row r="10" spans="1:1">
      <c r="A10" s="26" t="s">
        <v>43</v>
      </c>
    </row>
    <row r="11" spans="1:1">
      <c r="A11" s="26" t="s">
        <v>34</v>
      </c>
    </row>
    <row r="12" spans="1:1">
      <c r="A12" s="26" t="s">
        <v>51</v>
      </c>
    </row>
    <row r="13" spans="1:1">
      <c r="A13" s="26" t="s">
        <v>54</v>
      </c>
    </row>
    <row r="14" spans="1:1" ht="15">
      <c r="A14" s="18" t="s">
        <v>24</v>
      </c>
    </row>
    <row r="15" spans="1:1">
      <c r="A15" s="26" t="s">
        <v>47</v>
      </c>
    </row>
    <row r="16" spans="1:1">
      <c r="A16" s="26" t="s">
        <v>18</v>
      </c>
    </row>
    <row r="17" spans="1:1">
      <c r="A17" s="26" t="s">
        <v>25</v>
      </c>
    </row>
    <row r="18" spans="1:1" ht="15">
      <c r="A18" s="27" t="s">
        <v>7</v>
      </c>
    </row>
    <row r="19" spans="1:1">
      <c r="A19" s="26" t="s">
        <v>17</v>
      </c>
    </row>
    <row r="20" spans="1:1">
      <c r="A20" s="26" t="s">
        <v>8</v>
      </c>
    </row>
    <row r="21" spans="1:1" ht="15">
      <c r="A21" s="28" t="s">
        <v>19</v>
      </c>
    </row>
    <row r="22" spans="1:1">
      <c r="A22" s="26" t="s">
        <v>14</v>
      </c>
    </row>
    <row r="23" spans="1:1">
      <c r="A23" s="26" t="s">
        <v>23</v>
      </c>
    </row>
    <row r="24" spans="1:1">
      <c r="A24" s="26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Cash Book until Financial End</vt:lpstr>
      <vt:lpstr>Budget to date</vt:lpstr>
      <vt:lpstr>Bank Rec Master</vt:lpstr>
      <vt:lpstr>Precept 2022 2023</vt:lpstr>
      <vt:lpstr>Drop Downs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Kilby Clerk</dc:creator>
  <cp:lastModifiedBy>User</cp:lastModifiedBy>
  <cp:lastPrinted>2022-12-07T14:42:46Z</cp:lastPrinted>
  <dcterms:created xsi:type="dcterms:W3CDTF">2019-03-04T19:20:49Z</dcterms:created>
  <dcterms:modified xsi:type="dcterms:W3CDTF">2023-05-08T16:59:09Z</dcterms:modified>
</cp:coreProperties>
</file>