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ilby Files 19.02.20\Finance\Precept and Budget\5 Budget 2020 2021 and Precept Proforma\"/>
    </mc:Choice>
  </mc:AlternateContent>
  <xr:revisionPtr revIDLastSave="0" documentId="13_ncr:1_{74F6330C-B8D6-45C8-9A98-A2384407151D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budget" sheetId="1" r:id="rId1"/>
  </sheets>
  <definedNames>
    <definedName name="_xlnm.Print_Area" localSheetId="0">budget!$A$1:$H$51</definedName>
    <definedName name="Print_Area_0" localSheetId="0">budget!$A$1:$H$51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8" i="1" l="1"/>
  <c r="C103" i="1" l="1"/>
  <c r="C105" i="1" s="1"/>
  <c r="C88" i="1"/>
  <c r="C84" i="1"/>
  <c r="C86" i="1" s="1"/>
  <c r="C80" i="1" l="1"/>
  <c r="I117" i="1" l="1"/>
  <c r="I19" i="1" s="1"/>
  <c r="I16" i="1"/>
  <c r="G80" i="1"/>
  <c r="I105" i="1"/>
  <c r="I15" i="1" s="1"/>
  <c r="I99" i="1"/>
  <c r="I14" i="1" s="1"/>
  <c r="I86" i="1"/>
  <c r="I13" i="1" s="1"/>
  <c r="I109" i="1" l="1"/>
  <c r="I120" i="1" s="1"/>
  <c r="F117" i="1"/>
  <c r="G117" i="1"/>
  <c r="G16" i="1"/>
  <c r="F16" i="1"/>
  <c r="F5" i="1"/>
  <c r="G105" i="1"/>
  <c r="G15" i="1" s="1"/>
  <c r="F105" i="1"/>
  <c r="F15" i="1" s="1"/>
  <c r="G99" i="1"/>
  <c r="G14" i="1" s="1"/>
  <c r="F99" i="1"/>
  <c r="F14" i="1" s="1"/>
  <c r="F86" i="1"/>
  <c r="F13" i="1" s="1"/>
  <c r="G86" i="1"/>
  <c r="G13" i="1" s="1"/>
  <c r="E80" i="1"/>
  <c r="F80" i="1"/>
  <c r="F71" i="1"/>
  <c r="F6" i="1" s="1"/>
  <c r="G71" i="1"/>
  <c r="G81" i="1" s="1"/>
  <c r="F81" i="1" l="1"/>
  <c r="F10" i="1" s="1"/>
  <c r="F109" i="1"/>
  <c r="F17" i="1" s="1"/>
  <c r="F9" i="1"/>
  <c r="G72" i="1"/>
  <c r="G7" i="1" s="1"/>
  <c r="G10" i="1" s="1"/>
  <c r="F72" i="1"/>
  <c r="F7" i="1" s="1"/>
  <c r="I20" i="1"/>
  <c r="I5" i="1"/>
  <c r="I66" i="1"/>
  <c r="I17" i="1"/>
  <c r="G109" i="1"/>
  <c r="G17" i="1" s="1"/>
  <c r="G6" i="1"/>
  <c r="G5" i="1"/>
  <c r="F120" i="1" l="1"/>
  <c r="F20" i="1" s="1"/>
  <c r="I72" i="1"/>
  <c r="I81" i="1"/>
  <c r="G120" i="1"/>
  <c r="G20" i="1" s="1"/>
  <c r="E94" i="1"/>
  <c r="E84" i="1" l="1"/>
  <c r="D78" i="1" l="1"/>
  <c r="E105" i="1" l="1"/>
  <c r="C15" i="1"/>
  <c r="D105" i="1"/>
  <c r="D15" i="1" s="1"/>
  <c r="E99" i="1"/>
  <c r="E14" i="1" s="1"/>
  <c r="D99" i="1"/>
  <c r="D14" i="1" s="1"/>
  <c r="E86" i="1"/>
  <c r="E13" i="1" s="1"/>
  <c r="C13" i="1"/>
  <c r="D86" i="1"/>
  <c r="D13" i="1" s="1"/>
  <c r="E16" i="1"/>
  <c r="E5" i="1"/>
  <c r="E33" i="1" s="1"/>
  <c r="E35" i="1" s="1"/>
  <c r="C5" i="1"/>
  <c r="D5" i="1"/>
  <c r="C16" i="1"/>
  <c r="D16" i="1"/>
  <c r="C95" i="1"/>
  <c r="C99" i="1" l="1"/>
  <c r="C109" i="1" s="1"/>
  <c r="C17" i="1" s="1"/>
  <c r="D109" i="1"/>
  <c r="D17" i="1" s="1"/>
  <c r="E109" i="1"/>
  <c r="E17" i="1" s="1"/>
  <c r="E15" i="1"/>
  <c r="E117" i="1"/>
  <c r="C117" i="1"/>
  <c r="C19" i="1" s="1"/>
  <c r="D117" i="1"/>
  <c r="E2" i="1"/>
  <c r="D2" i="1"/>
  <c r="C71" i="1"/>
  <c r="C6" i="1" s="1"/>
  <c r="C9" i="1"/>
  <c r="D71" i="1"/>
  <c r="D6" i="1" s="1"/>
  <c r="D80" i="1"/>
  <c r="D9" i="1" s="1"/>
  <c r="E71" i="1"/>
  <c r="E9" i="1"/>
  <c r="C14" i="1" l="1"/>
  <c r="C120" i="1"/>
  <c r="E6" i="1"/>
  <c r="E72" i="1"/>
  <c r="E120" i="1"/>
  <c r="D72" i="1"/>
  <c r="D7" i="1" s="1"/>
  <c r="E20" i="1"/>
  <c r="E19" i="1"/>
  <c r="D120" i="1"/>
  <c r="D19" i="1"/>
  <c r="C81" i="1"/>
  <c r="C10" i="1" s="1"/>
  <c r="C24" i="1" s="1"/>
  <c r="D81" i="1"/>
  <c r="D10" i="1" s="1"/>
  <c r="C72" i="1"/>
  <c r="C7" i="1" s="1"/>
  <c r="E81" i="1"/>
  <c r="E10" i="1" s="1"/>
  <c r="E7" i="1"/>
  <c r="C20" i="1" l="1"/>
  <c r="C25" i="1" s="1"/>
  <c r="F23" i="1" s="1"/>
  <c r="F24" i="1" s="1"/>
  <c r="F25" i="1" s="1"/>
  <c r="F29" i="1" s="1"/>
  <c r="F30" i="1" s="1"/>
  <c r="D20" i="1"/>
  <c r="D122" i="1"/>
  <c r="B107" i="1" l="1"/>
  <c r="B117" i="1" l="1"/>
  <c r="B105" i="1"/>
  <c r="B15" i="1" s="1"/>
  <c r="B99" i="1"/>
  <c r="B14" i="1" s="1"/>
  <c r="B86" i="1"/>
  <c r="B13" i="1" s="1"/>
  <c r="B80" i="1"/>
  <c r="B71" i="1"/>
  <c r="B72" i="1" s="1"/>
  <c r="B7" i="1" s="1"/>
  <c r="B16" i="1"/>
  <c r="B5" i="1"/>
  <c r="B33" i="1" s="1"/>
  <c r="E36" i="1" s="1"/>
  <c r="B109" i="1" l="1"/>
  <c r="B17" i="1" s="1"/>
  <c r="B6" i="1"/>
  <c r="B81" i="1"/>
  <c r="B10" i="1" s="1"/>
  <c r="B19" i="1"/>
  <c r="B35" i="1"/>
  <c r="B36" i="1"/>
  <c r="B9" i="1"/>
  <c r="B37" i="1" l="1"/>
  <c r="E37" i="1"/>
  <c r="B120" i="1"/>
  <c r="B20" i="1" l="1"/>
  <c r="B122" i="1"/>
  <c r="I33" i="1" l="1"/>
  <c r="I35" i="1" s="1"/>
  <c r="I37" i="1" s="1"/>
  <c r="I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Kilby Clerk</author>
    <author>keith</author>
  </authors>
  <commentList>
    <comment ref="F2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Kilby Clerk:</t>
        </r>
        <r>
          <rPr>
            <sz val="9"/>
            <color indexed="81"/>
            <rFont val="Tahoma"/>
            <charset val="1"/>
          </rPr>
          <t xml:space="preserve">
Amount spent excludes the VAT ??????</t>
        </r>
      </text>
    </comment>
    <comment ref="B34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Confirmed December 2017 (note mistakenly left at 2017/18 level for Jan Council meeting)</t>
        </r>
      </text>
    </comment>
  </commentList>
</comments>
</file>

<file path=xl/sharedStrings.xml><?xml version="1.0" encoding="utf-8"?>
<sst xmlns="http://schemas.openxmlformats.org/spreadsheetml/2006/main" count="139" uniqueCount="109">
  <si>
    <t>Summary</t>
  </si>
  <si>
    <t>Budget 2018/19</t>
  </si>
  <si>
    <t>£</t>
  </si>
  <si>
    <t>Receipts</t>
  </si>
  <si>
    <t>Precept</t>
  </si>
  <si>
    <t>Other Receipts - regular</t>
  </si>
  <si>
    <t>Total Receipts - regular items</t>
  </si>
  <si>
    <t>Total Receipts - non recurring</t>
  </si>
  <si>
    <t>TOTAL RECEIPTS</t>
  </si>
  <si>
    <t>Payments</t>
  </si>
  <si>
    <t>Staff Costs</t>
  </si>
  <si>
    <t>Other Payments - Admin</t>
  </si>
  <si>
    <t>Other payments - grounds maintenance</t>
  </si>
  <si>
    <t>Other payments - grant S137</t>
  </si>
  <si>
    <t>Total Payments on regular items</t>
  </si>
  <si>
    <t>Total Payments on non recurring items</t>
  </si>
  <si>
    <t>TOTAL PAYMENTS</t>
  </si>
  <si>
    <t>BREAKDOWN OF RESERVES</t>
  </si>
  <si>
    <t>Playground maintenance</t>
  </si>
  <si>
    <t>Contingency</t>
  </si>
  <si>
    <t>Total</t>
  </si>
  <si>
    <t>2018/19</t>
  </si>
  <si>
    <t>Parish Tax Base (adjusted number of dwellings)</t>
  </si>
  <si>
    <t xml:space="preserve">Kilby council tax for Band D property </t>
  </si>
  <si>
    <t>Percentage increase/decrease in precept</t>
  </si>
  <si>
    <t xml:space="preserve">Percentage increase/decrease for Band D property </t>
  </si>
  <si>
    <t>TRANSPARENCY CODE GRANT</t>
  </si>
  <si>
    <t>Grant Income</t>
  </si>
  <si>
    <t>Expenditure</t>
  </si>
  <si>
    <t>Website</t>
  </si>
  <si>
    <t>Printer</t>
  </si>
  <si>
    <t>Additional Staff Costs</t>
  </si>
  <si>
    <t>Computer software/hardware</t>
  </si>
  <si>
    <t>Grant income less expenditure</t>
  </si>
  <si>
    <t>(balance may be repayable)</t>
  </si>
  <si>
    <t>Detail</t>
  </si>
  <si>
    <t>RECEIPTS</t>
  </si>
  <si>
    <t>Council Tax Support Grant</t>
  </si>
  <si>
    <t>New Homes Bonus</t>
  </si>
  <si>
    <t>New Homes/Affordable Housing</t>
  </si>
  <si>
    <t>Other Receipts - non recurring</t>
  </si>
  <si>
    <t>Grant - Transparency Code</t>
  </si>
  <si>
    <t>Grant - Community BDC Defibrillator</t>
  </si>
  <si>
    <t>Defibrillator donations</t>
  </si>
  <si>
    <t>S106 payments</t>
  </si>
  <si>
    <t>PAYMENTS</t>
  </si>
  <si>
    <t>Clerk's Salary</t>
  </si>
  <si>
    <t>Payroll Admin</t>
  </si>
  <si>
    <t>Admin expenses</t>
  </si>
  <si>
    <t>Clerk recruitment</t>
  </si>
  <si>
    <t>Post redirection</t>
  </si>
  <si>
    <t>Website hosting, support, annual licence, email</t>
  </si>
  <si>
    <t>Laptop protection - anti virus</t>
  </si>
  <si>
    <t>Room hire for council meetings</t>
  </si>
  <si>
    <t>Insurance</t>
  </si>
  <si>
    <t>Subscriptions (LRALC/NALC/Data Protection)</t>
  </si>
  <si>
    <t>Training</t>
  </si>
  <si>
    <t>Election Fee BDC</t>
  </si>
  <si>
    <t>Village Events</t>
  </si>
  <si>
    <t xml:space="preserve">Playground inspection </t>
  </si>
  <si>
    <t>Bin emptying (part year 2016/17)</t>
  </si>
  <si>
    <t>Grass cutting /maintenance</t>
  </si>
  <si>
    <t>Parish Maintenance</t>
  </si>
  <si>
    <t>Total payments on regular items</t>
  </si>
  <si>
    <t>Other payments - ad hoc</t>
  </si>
  <si>
    <t>Website initial set up</t>
  </si>
  <si>
    <t>Additional staff costs - website</t>
  </si>
  <si>
    <t>Office Equipment/computer software/hardware</t>
  </si>
  <si>
    <t>Defibrillator and phone box purchase</t>
  </si>
  <si>
    <t>Special Projects - Playground Project S106/ Reserves</t>
  </si>
  <si>
    <t>Total payments on non recurring items</t>
  </si>
  <si>
    <t xml:space="preserve">TOTAL PAYMENTS  </t>
  </si>
  <si>
    <t>Allowance for Safer Surface renewal if S106 money not available</t>
  </si>
  <si>
    <t>NB S106 reimbursements will partly rebuild our reserves</t>
  </si>
  <si>
    <t>Revised Forecast to year end</t>
  </si>
  <si>
    <t>Actual to 31.10.18</t>
  </si>
  <si>
    <t>Budget 2019/20</t>
  </si>
  <si>
    <t>To be confirmed at Jan KPC meeting</t>
  </si>
  <si>
    <t>2019/20</t>
  </si>
  <si>
    <t>Windows Defender</t>
  </si>
  <si>
    <t>Allowance for playground maintenance and to build reserve for safer surface repair/renewal</t>
  </si>
  <si>
    <t>SCP6 £9.96ph (new SCP apply from 4/19)</t>
  </si>
  <si>
    <t>Confirmed 21/12/18</t>
  </si>
  <si>
    <t>Actual to 05.12.19</t>
  </si>
  <si>
    <t>Forcast for year end 2019 2020</t>
  </si>
  <si>
    <t>still to be invoiced 2019/2020</t>
  </si>
  <si>
    <t>Play Inspection due January 2020</t>
  </si>
  <si>
    <t>Notes</t>
  </si>
  <si>
    <t>£30 per meeting</t>
  </si>
  <si>
    <t>Invoice for nettles to come and £1200 to trees due December 2019</t>
  </si>
  <si>
    <t xml:space="preserve">Unless voted for in January or March - Church project </t>
  </si>
  <si>
    <t>S106 monies and £350 organ and shed</t>
  </si>
  <si>
    <t>Budget 2020/2021</t>
  </si>
  <si>
    <t xml:space="preserve">plus increment and must include £17/month working from home </t>
  </si>
  <si>
    <t>£9.96 incr 1/4/19 not sure if another increase due + £17 per month working from home allowance</t>
  </si>
  <si>
    <t>Remains the same for the next couple of years</t>
  </si>
  <si>
    <t>Will increase from last year</t>
  </si>
  <si>
    <t>£30 using the school</t>
  </si>
  <si>
    <t>stationery etc ? New laptop</t>
  </si>
  <si>
    <t>2020/21</t>
  </si>
  <si>
    <t>Starting balance for the year</t>
  </si>
  <si>
    <t>Starting balance plus receipts</t>
  </si>
  <si>
    <t>Remaining transparency monies</t>
  </si>
  <si>
    <t>Actual 2018/2019</t>
  </si>
  <si>
    <t>less payments for the year = total for year</t>
  </si>
  <si>
    <t>Tom</t>
  </si>
  <si>
    <t>Tree maintenance</t>
  </si>
  <si>
    <t>andy</t>
  </si>
  <si>
    <t>Budget 2020/2021 - Agreed 07.1.20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</si>
</sst>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_(* #,##0.00_);_(* \(#,##0.00\);_(* \-??_);_(@_)"/>
    <numFmt numFmtId="165" formatCode="#,##0.0000"/>
  </numFmts>
  <fonts count="11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/>
    <xf numFmtId="3" fontId="0" fillId="0" borderId="0" xfId="0" applyNumberFormat="1"/>
    <xf numFmtId="3" fontId="0" fillId="0" borderId="0" xfId="0" applyNumberFormat="1" applyBorder="1"/>
    <xf numFmtId="3" fontId="0" fillId="0" borderId="1" xfId="0" applyNumberFormat="1" applyBorder="1"/>
    <xf numFmtId="3" fontId="2" fillId="0" borderId="0" xfId="0" applyNumberFormat="1" applyFont="1" applyBorder="1"/>
    <xf numFmtId="3" fontId="0" fillId="0" borderId="2" xfId="0" applyNumberFormat="1" applyBorder="1"/>
    <xf numFmtId="0" fontId="0" fillId="0" borderId="0" xfId="0" applyFont="1"/>
    <xf numFmtId="3" fontId="2" fillId="0" borderId="4" xfId="1" applyNumberFormat="1" applyFont="1" applyBorder="1" applyAlignment="1" applyProtection="1"/>
    <xf numFmtId="3" fontId="2" fillId="0" borderId="0" xfId="1" applyNumberFormat="1" applyFont="1" applyBorder="1" applyAlignment="1" applyProtection="1"/>
    <xf numFmtId="3" fontId="2" fillId="0" borderId="3" xfId="1" applyNumberFormat="1" applyFont="1" applyBorder="1" applyAlignment="1" applyProtection="1"/>
    <xf numFmtId="0" fontId="2" fillId="0" borderId="0" xfId="0" applyFont="1" applyFill="1"/>
    <xf numFmtId="3" fontId="2" fillId="0" borderId="3" xfId="0" applyNumberFormat="1" applyFont="1" applyFill="1" applyBorder="1"/>
    <xf numFmtId="0" fontId="0" fillId="0" borderId="0" xfId="0" applyFill="1"/>
    <xf numFmtId="3" fontId="5" fillId="0" borderId="0" xfId="1" applyNumberFormat="1" applyFont="1" applyBorder="1" applyAlignment="1" applyProtection="1"/>
    <xf numFmtId="3" fontId="5" fillId="0" borderId="4" xfId="1" applyNumberFormat="1" applyFont="1" applyBorder="1" applyAlignment="1" applyProtection="1"/>
    <xf numFmtId="3" fontId="5" fillId="0" borderId="2" xfId="1" applyNumberFormat="1" applyFont="1" applyBorder="1" applyAlignment="1" applyProtection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3" fontId="0" fillId="0" borderId="0" xfId="0" applyNumberFormat="1" applyFill="1" applyBorder="1"/>
    <xf numFmtId="3" fontId="2" fillId="0" borderId="0" xfId="0" applyNumberFormat="1" applyFont="1" applyFill="1" applyBorder="1"/>
    <xf numFmtId="3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4" fontId="0" fillId="0" borderId="0" xfId="0" applyNumberFormat="1" applyFont="1" applyFill="1"/>
    <xf numFmtId="10" fontId="2" fillId="0" borderId="0" xfId="0" applyNumberFormat="1" applyFont="1" applyFill="1" applyBorder="1"/>
    <xf numFmtId="4" fontId="0" fillId="0" borderId="0" xfId="0" applyNumberFormat="1" applyFill="1" applyBorder="1"/>
    <xf numFmtId="2" fontId="0" fillId="0" borderId="0" xfId="0" applyNumberFormat="1" applyFill="1" applyBorder="1"/>
    <xf numFmtId="3" fontId="0" fillId="0" borderId="0" xfId="1" applyNumberFormat="1" applyFont="1" applyFill="1" applyBorder="1" applyAlignment="1" applyProtection="1"/>
    <xf numFmtId="3" fontId="2" fillId="0" borderId="4" xfId="1" applyNumberFormat="1" applyFont="1" applyFill="1" applyBorder="1" applyAlignment="1" applyProtection="1"/>
    <xf numFmtId="0" fontId="2" fillId="0" borderId="0" xfId="0" applyFont="1" applyFill="1" applyBorder="1"/>
    <xf numFmtId="3" fontId="2" fillId="0" borderId="0" xfId="1" applyNumberFormat="1" applyFont="1" applyFill="1" applyBorder="1" applyAlignment="1" applyProtection="1"/>
    <xf numFmtId="3" fontId="2" fillId="0" borderId="5" xfId="1" applyNumberFormat="1" applyFont="1" applyFill="1" applyBorder="1" applyAlignment="1" applyProtection="1"/>
    <xf numFmtId="3" fontId="5" fillId="0" borderId="0" xfId="1" applyNumberFormat="1" applyFont="1" applyFill="1" applyBorder="1" applyAlignment="1" applyProtection="1"/>
    <xf numFmtId="3" fontId="5" fillId="0" borderId="2" xfId="1" applyNumberFormat="1" applyFont="1" applyFill="1" applyBorder="1" applyAlignment="1" applyProtection="1"/>
    <xf numFmtId="4" fontId="2" fillId="0" borderId="0" xfId="0" applyNumberFormat="1" applyFont="1" applyFill="1" applyBorder="1"/>
    <xf numFmtId="3" fontId="6" fillId="0" borderId="0" xfId="1" applyNumberFormat="1" applyFont="1" applyFill="1" applyBorder="1" applyAlignment="1" applyProtection="1"/>
    <xf numFmtId="3" fontId="5" fillId="0" borderId="1" xfId="1" applyNumberFormat="1" applyFont="1" applyBorder="1" applyAlignment="1" applyProtection="1"/>
    <xf numFmtId="3" fontId="5" fillId="0" borderId="1" xfId="1" applyNumberFormat="1" applyFont="1" applyFill="1" applyBorder="1" applyAlignment="1" applyProtection="1"/>
    <xf numFmtId="4" fontId="2" fillId="0" borderId="5" xfId="1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4" fontId="0" fillId="0" borderId="0" xfId="0" applyNumberFormat="1"/>
    <xf numFmtId="4" fontId="8" fillId="0" borderId="0" xfId="0" applyNumberFormat="1" applyFont="1" applyAlignment="1">
      <alignment horizontal="center" vertical="center"/>
    </xf>
    <xf numFmtId="4" fontId="2" fillId="0" borderId="0" xfId="0" applyNumberFormat="1" applyFont="1"/>
    <xf numFmtId="4" fontId="0" fillId="3" borderId="0" xfId="0" applyNumberFormat="1" applyFill="1"/>
    <xf numFmtId="4" fontId="5" fillId="3" borderId="0" xfId="1" applyNumberFormat="1" applyFont="1" applyFill="1" applyBorder="1" applyAlignment="1" applyProtection="1"/>
    <xf numFmtId="4" fontId="0" fillId="3" borderId="1" xfId="0" applyNumberFormat="1" applyFill="1" applyBorder="1"/>
    <xf numFmtId="4" fontId="8" fillId="0" borderId="0" xfId="0" applyNumberFormat="1" applyFont="1" applyAlignment="1">
      <alignment horizontal="center"/>
    </xf>
    <xf numFmtId="4" fontId="0" fillId="0" borderId="1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2" fillId="3" borderId="4" xfId="0" applyNumberFormat="1" applyFont="1" applyFill="1" applyBorder="1"/>
    <xf numFmtId="4" fontId="5" fillId="4" borderId="0" xfId="1" applyNumberFormat="1" applyFont="1" applyFill="1" applyBorder="1" applyAlignment="1" applyProtection="1"/>
    <xf numFmtId="4" fontId="0" fillId="4" borderId="0" xfId="0" applyNumberFormat="1" applyFill="1"/>
    <xf numFmtId="4" fontId="5" fillId="4" borderId="1" xfId="1" applyNumberFormat="1" applyFont="1" applyFill="1" applyBorder="1" applyAlignment="1" applyProtection="1"/>
    <xf numFmtId="4" fontId="0" fillId="4" borderId="0" xfId="1" applyNumberFormat="1" applyFont="1" applyFill="1" applyBorder="1" applyAlignment="1" applyProtection="1"/>
    <xf numFmtId="4" fontId="0" fillId="0" borderId="0" xfId="0" applyNumberFormat="1" applyFill="1"/>
    <xf numFmtId="0" fontId="0" fillId="0" borderId="0" xfId="0" applyFill="1" applyAlignment="1"/>
    <xf numFmtId="4" fontId="2" fillId="0" borderId="0" xfId="0" applyNumberFormat="1" applyFont="1" applyFill="1"/>
    <xf numFmtId="0" fontId="0" fillId="0" borderId="0" xfId="0" applyFont="1" applyFill="1"/>
    <xf numFmtId="4" fontId="2" fillId="0" borderId="2" xfId="0" applyNumberFormat="1" applyFont="1" applyFill="1" applyBorder="1"/>
    <xf numFmtId="10" fontId="0" fillId="0" borderId="0" xfId="0" applyNumberFormat="1" applyFill="1"/>
    <xf numFmtId="165" fontId="0" fillId="0" borderId="0" xfId="0" applyNumberFormat="1" applyFill="1" applyBorder="1"/>
    <xf numFmtId="0" fontId="3" fillId="0" borderId="0" xfId="0" applyFont="1" applyFill="1" applyBorder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4" borderId="0" xfId="0" applyFill="1"/>
    <xf numFmtId="3" fontId="5" fillId="4" borderId="0" xfId="1" applyNumberFormat="1" applyFont="1" applyFill="1" applyBorder="1" applyAlignment="1" applyProtection="1"/>
    <xf numFmtId="0" fontId="6" fillId="0" borderId="6" xfId="0" applyFont="1" applyFill="1" applyBorder="1"/>
    <xf numFmtId="3" fontId="0" fillId="0" borderId="6" xfId="0" applyNumberFormat="1" applyFill="1" applyBorder="1"/>
    <xf numFmtId="3" fontId="0" fillId="2" borderId="6" xfId="0" applyNumberFormat="1" applyFill="1" applyBorder="1"/>
    <xf numFmtId="0" fontId="0" fillId="0" borderId="6" xfId="0" applyFill="1" applyBorder="1"/>
    <xf numFmtId="0" fontId="2" fillId="0" borderId="6" xfId="0" applyFont="1" applyFill="1" applyBorder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" fontId="0" fillId="0" borderId="1" xfId="0" applyNumberFormat="1" applyFill="1" applyBorder="1"/>
    <xf numFmtId="3" fontId="0" fillId="0" borderId="2" xfId="0" applyNumberFormat="1" applyFill="1" applyBorder="1"/>
    <xf numFmtId="3" fontId="5" fillId="0" borderId="4" xfId="1" applyNumberFormat="1" applyFont="1" applyFill="1" applyBorder="1" applyAlignment="1" applyProtection="1"/>
    <xf numFmtId="3" fontId="2" fillId="0" borderId="3" xfId="1" applyNumberFormat="1" applyFont="1" applyFill="1" applyBorder="1" applyAlignment="1" applyProtection="1"/>
    <xf numFmtId="3" fontId="2" fillId="0" borderId="6" xfId="0" applyNumberFormat="1" applyFont="1" applyFill="1" applyBorder="1"/>
    <xf numFmtId="8" fontId="0" fillId="0" borderId="0" xfId="0" applyNumberFormat="1" applyFill="1"/>
    <xf numFmtId="165" fontId="0" fillId="0" borderId="6" xfId="0" applyNumberFormat="1" applyFill="1" applyBorder="1"/>
    <xf numFmtId="0" fontId="3" fillId="0" borderId="6" xfId="0" applyFont="1" applyFill="1" applyBorder="1"/>
    <xf numFmtId="0" fontId="4" fillId="0" borderId="6" xfId="0" applyFont="1" applyFill="1" applyBorder="1"/>
    <xf numFmtId="4" fontId="5" fillId="5" borderId="0" xfId="1" applyNumberFormat="1" applyFont="1" applyFill="1" applyBorder="1" applyAlignment="1" applyProtection="1"/>
    <xf numFmtId="0" fontId="8" fillId="5" borderId="0" xfId="0" applyNumberFormat="1" applyFont="1" applyFill="1" applyAlignment="1">
      <alignment horizontal="center"/>
    </xf>
    <xf numFmtId="4" fontId="0" fillId="5" borderId="0" xfId="0" applyNumberFormat="1" applyFont="1" applyFill="1"/>
    <xf numFmtId="4" fontId="0" fillId="5" borderId="0" xfId="0" applyNumberFormat="1" applyFill="1"/>
    <xf numFmtId="4" fontId="2" fillId="5" borderId="0" xfId="0" applyNumberFormat="1" applyFont="1" applyFill="1"/>
    <xf numFmtId="10" fontId="0" fillId="5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9720</xdr:rowOff>
    </xdr:from>
    <xdr:to>
      <xdr:col>8</xdr:col>
      <xdr:colOff>183960</xdr:colOff>
      <xdr:row>6</xdr:row>
      <xdr:rowOff>67680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831880" y="1504800"/>
          <a:ext cx="183960" cy="24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5"/>
  <sheetViews>
    <sheetView tabSelected="1" zoomScaleNormal="100" workbookViewId="0">
      <pane xSplit="1" ySplit="3" topLeftCell="C83" activePane="bottomRight" state="frozen"/>
      <selection pane="topRight" activeCell="B1" sqref="B1"/>
      <selection pane="bottomLeft" activeCell="A4" sqref="A4"/>
      <selection pane="bottomRight" activeCell="E95" sqref="E95"/>
    </sheetView>
  </sheetViews>
  <sheetFormatPr defaultRowHeight="15" x14ac:dyDescent="0.25"/>
  <cols>
    <col min="1" max="1" width="55.85546875" customWidth="1"/>
    <col min="2" max="2" width="20.140625" hidden="1" customWidth="1"/>
    <col min="3" max="3" width="11.42578125" style="21" customWidth="1"/>
    <col min="4" max="4" width="9.140625" hidden="1" customWidth="1"/>
    <col min="7" max="7" width="9.140625" customWidth="1"/>
    <col min="8" max="8" width="1.28515625" style="25" hidden="1" customWidth="1"/>
    <col min="9" max="9" width="16.7109375" style="50" customWidth="1"/>
    <col min="10" max="10" width="16.5703125" customWidth="1"/>
    <col min="11" max="995" width="8.7109375"/>
  </cols>
  <sheetData>
    <row r="1" spans="1:10" ht="18.75" x14ac:dyDescent="0.3">
      <c r="A1" s="3" t="s">
        <v>108</v>
      </c>
    </row>
    <row r="2" spans="1:10" s="6" customFormat="1" ht="75" x14ac:dyDescent="0.25">
      <c r="A2" s="4" t="s">
        <v>0</v>
      </c>
      <c r="B2" s="5" t="s">
        <v>1</v>
      </c>
      <c r="C2" s="82" t="s">
        <v>103</v>
      </c>
      <c r="D2" s="5" t="str">
        <f>D64</f>
        <v>Revised Forecast to year end</v>
      </c>
      <c r="E2" s="5" t="str">
        <f>E64</f>
        <v>Budget 2019/20</v>
      </c>
      <c r="F2" s="5" t="s">
        <v>83</v>
      </c>
      <c r="G2" s="5" t="s">
        <v>84</v>
      </c>
      <c r="H2" s="26" t="s">
        <v>87</v>
      </c>
      <c r="I2" s="51" t="s">
        <v>92</v>
      </c>
      <c r="J2" s="49" t="s">
        <v>87</v>
      </c>
    </row>
    <row r="3" spans="1:10" x14ac:dyDescent="0.25">
      <c r="B3" s="8" t="s">
        <v>2</v>
      </c>
      <c r="C3" s="27" t="s">
        <v>2</v>
      </c>
      <c r="D3" s="8" t="s">
        <v>2</v>
      </c>
      <c r="E3" s="8" t="s">
        <v>2</v>
      </c>
      <c r="F3" s="8" t="s">
        <v>2</v>
      </c>
      <c r="G3" s="8" t="s">
        <v>2</v>
      </c>
      <c r="H3" s="27"/>
      <c r="I3" s="56" t="s">
        <v>2</v>
      </c>
    </row>
    <row r="4" spans="1:10" x14ac:dyDescent="0.25">
      <c r="A4" s="9" t="s">
        <v>3</v>
      </c>
      <c r="B4" s="7"/>
      <c r="C4" s="83"/>
      <c r="D4" s="7"/>
      <c r="E4" s="7"/>
      <c r="F4" s="7"/>
      <c r="G4" s="7"/>
    </row>
    <row r="5" spans="1:10" x14ac:dyDescent="0.25">
      <c r="A5" t="s">
        <v>4</v>
      </c>
      <c r="B5" s="11">
        <f t="shared" ref="B5" si="0">B66</f>
        <v>5850</v>
      </c>
      <c r="C5" s="28">
        <f t="shared" ref="C5:D5" si="1">C66</f>
        <v>5850</v>
      </c>
      <c r="D5" s="11">
        <f t="shared" si="1"/>
        <v>5850</v>
      </c>
      <c r="E5" s="11">
        <f t="shared" ref="E5" si="2">E66</f>
        <v>6100</v>
      </c>
      <c r="F5" s="11">
        <f>F66</f>
        <v>6100</v>
      </c>
      <c r="G5" s="11">
        <f>SUM(G66)</f>
        <v>6100</v>
      </c>
      <c r="H5" s="28"/>
      <c r="I5" s="50">
        <f>SUM(I120)</f>
        <v>6364</v>
      </c>
    </row>
    <row r="6" spans="1:10" x14ac:dyDescent="0.25">
      <c r="A6" t="s">
        <v>5</v>
      </c>
      <c r="B6" s="12">
        <f t="shared" ref="B6:B7" si="3">B71</f>
        <v>0</v>
      </c>
      <c r="C6" s="84">
        <f t="shared" ref="C6:D6" si="4">C71</f>
        <v>0</v>
      </c>
      <c r="D6" s="12">
        <f t="shared" si="4"/>
        <v>0</v>
      </c>
      <c r="E6" s="12">
        <f t="shared" ref="E6" si="5">E71</f>
        <v>0</v>
      </c>
      <c r="F6" s="12">
        <f>SUM(F71)</f>
        <v>0</v>
      </c>
      <c r="G6" s="12">
        <f>SUM(G71)</f>
        <v>0</v>
      </c>
      <c r="H6" s="28"/>
      <c r="I6" s="57"/>
    </row>
    <row r="7" spans="1:10" x14ac:dyDescent="0.25">
      <c r="A7" t="s">
        <v>6</v>
      </c>
      <c r="B7" s="11">
        <f t="shared" si="3"/>
        <v>5850</v>
      </c>
      <c r="C7" s="28">
        <f t="shared" ref="C7:D7" si="6">C72</f>
        <v>5850</v>
      </c>
      <c r="D7" s="11">
        <f t="shared" si="6"/>
        <v>5850</v>
      </c>
      <c r="E7" s="11">
        <f t="shared" ref="E7" si="7">E72</f>
        <v>6100</v>
      </c>
      <c r="F7" s="11">
        <f>SUM(F72)</f>
        <v>6100</v>
      </c>
      <c r="G7" s="11">
        <f>SUM(G72)</f>
        <v>6100</v>
      </c>
      <c r="H7" s="28"/>
    </row>
    <row r="8" spans="1:10" x14ac:dyDescent="0.25">
      <c r="B8" s="1"/>
      <c r="C8" s="25"/>
      <c r="D8" s="1"/>
      <c r="E8" s="1"/>
      <c r="F8" s="1"/>
      <c r="G8" s="1"/>
    </row>
    <row r="9" spans="1:10" x14ac:dyDescent="0.25">
      <c r="A9" t="s">
        <v>7</v>
      </c>
      <c r="B9" s="12">
        <f t="shared" ref="B9:B10" si="8">B80</f>
        <v>9371</v>
      </c>
      <c r="C9" s="84">
        <f t="shared" ref="C9:D9" si="9">C80</f>
        <v>8683.19</v>
      </c>
      <c r="D9" s="12">
        <f t="shared" si="9"/>
        <v>13477</v>
      </c>
      <c r="E9" s="12">
        <f t="shared" ref="E9" si="10">E80</f>
        <v>0</v>
      </c>
      <c r="F9" s="12">
        <f>SUM(F80)</f>
        <v>5394</v>
      </c>
      <c r="G9" s="12">
        <v>5394</v>
      </c>
      <c r="H9" s="28" t="s">
        <v>91</v>
      </c>
      <c r="I9" s="57"/>
    </row>
    <row r="10" spans="1:10" x14ac:dyDescent="0.25">
      <c r="A10" s="9" t="s">
        <v>8</v>
      </c>
      <c r="B10" s="13">
        <f t="shared" si="8"/>
        <v>15221</v>
      </c>
      <c r="C10" s="29">
        <f t="shared" ref="C10:D10" si="11">C81</f>
        <v>14533.19</v>
      </c>
      <c r="D10" s="13">
        <f t="shared" si="11"/>
        <v>19327</v>
      </c>
      <c r="E10" s="13">
        <f t="shared" ref="E10" si="12">E81</f>
        <v>6100</v>
      </c>
      <c r="F10" s="13">
        <f>SUM(F81)</f>
        <v>11494</v>
      </c>
      <c r="G10" s="13">
        <f>SUM(G7:G9)</f>
        <v>11494</v>
      </c>
      <c r="H10" s="29"/>
    </row>
    <row r="11" spans="1:10" x14ac:dyDescent="0.25">
      <c r="B11" s="1"/>
      <c r="C11" s="25"/>
      <c r="D11" s="1"/>
      <c r="E11" s="1"/>
      <c r="F11" s="1"/>
      <c r="G11" s="1"/>
    </row>
    <row r="12" spans="1:10" x14ac:dyDescent="0.25">
      <c r="A12" s="9" t="s">
        <v>9</v>
      </c>
      <c r="B12" s="1"/>
      <c r="C12" s="25"/>
      <c r="D12" s="1"/>
      <c r="E12" s="1"/>
      <c r="F12" s="1"/>
      <c r="G12" s="1"/>
    </row>
    <row r="13" spans="1:10" x14ac:dyDescent="0.25">
      <c r="A13" t="s">
        <v>10</v>
      </c>
      <c r="B13" s="11">
        <f>B86</f>
        <v>1960</v>
      </c>
      <c r="C13" s="28">
        <f t="shared" ref="C13:D13" si="13">C86</f>
        <v>2448.37</v>
      </c>
      <c r="D13" s="11">
        <f t="shared" si="13"/>
        <v>1960</v>
      </c>
      <c r="E13" s="11">
        <f>SUM(E86)</f>
        <v>2131.6800000000003</v>
      </c>
      <c r="F13" s="11">
        <f>SUM(F86)</f>
        <v>1439</v>
      </c>
      <c r="G13" s="11">
        <f>+G86</f>
        <v>2137.48</v>
      </c>
      <c r="H13" s="28"/>
      <c r="I13" s="50">
        <f>SUM(I86)</f>
        <v>2336</v>
      </c>
      <c r="J13" t="s">
        <v>93</v>
      </c>
    </row>
    <row r="14" spans="1:10" x14ac:dyDescent="0.25">
      <c r="A14" t="s">
        <v>11</v>
      </c>
      <c r="B14" s="11">
        <f t="shared" ref="B14" si="14">B99</f>
        <v>1410</v>
      </c>
      <c r="C14" s="28">
        <f t="shared" ref="C14:D14" si="15">C99</f>
        <v>1280.6599999999999</v>
      </c>
      <c r="D14" s="11">
        <f t="shared" si="15"/>
        <v>1364</v>
      </c>
      <c r="E14" s="11">
        <f t="shared" ref="E14" si="16">E99</f>
        <v>1653.3333333333333</v>
      </c>
      <c r="F14" s="11">
        <f>SUM(F99)</f>
        <v>1229</v>
      </c>
      <c r="G14" s="11">
        <f>G99</f>
        <v>1369</v>
      </c>
      <c r="H14" s="28"/>
      <c r="I14" s="50">
        <f>SUM(I99)</f>
        <v>1318</v>
      </c>
    </row>
    <row r="15" spans="1:10" x14ac:dyDescent="0.25">
      <c r="A15" t="s">
        <v>12</v>
      </c>
      <c r="B15" s="11">
        <f t="shared" ref="B15" si="17">B105</f>
        <v>2260</v>
      </c>
      <c r="C15" s="28">
        <f t="shared" ref="C15:D15" si="18">C105</f>
        <v>1510</v>
      </c>
      <c r="D15" s="11">
        <f t="shared" si="18"/>
        <v>1425</v>
      </c>
      <c r="E15" s="11">
        <f t="shared" ref="E15" si="19">E105</f>
        <v>2315</v>
      </c>
      <c r="F15" s="11">
        <f>F105</f>
        <v>1687</v>
      </c>
      <c r="G15" s="11">
        <f>G105</f>
        <v>3147</v>
      </c>
      <c r="H15" s="28"/>
      <c r="I15" s="50">
        <f>SUM(I105)</f>
        <v>2610</v>
      </c>
    </row>
    <row r="16" spans="1:10" x14ac:dyDescent="0.25">
      <c r="A16" t="s">
        <v>13</v>
      </c>
      <c r="B16" s="12">
        <f t="shared" ref="B16" si="20">B107</f>
        <v>220</v>
      </c>
      <c r="C16" s="84">
        <f t="shared" ref="C16:D16" si="21">C107</f>
        <v>220</v>
      </c>
      <c r="D16" s="12">
        <f t="shared" si="21"/>
        <v>220</v>
      </c>
      <c r="E16" s="12">
        <f t="shared" ref="E16" si="22">E107</f>
        <v>0</v>
      </c>
      <c r="F16" s="12">
        <f>F107</f>
        <v>0</v>
      </c>
      <c r="G16" s="12">
        <f>G107</f>
        <v>0</v>
      </c>
      <c r="H16" s="28"/>
      <c r="I16" s="57">
        <f>SUM(I107)</f>
        <v>100</v>
      </c>
    </row>
    <row r="17" spans="1:9" x14ac:dyDescent="0.25">
      <c r="A17" t="s">
        <v>14</v>
      </c>
      <c r="B17" s="14">
        <f t="shared" ref="B17" si="23">B109</f>
        <v>5850</v>
      </c>
      <c r="C17" s="85">
        <f t="shared" ref="C17:D17" si="24">C109</f>
        <v>5459.03</v>
      </c>
      <c r="D17" s="14">
        <f t="shared" si="24"/>
        <v>4969</v>
      </c>
      <c r="E17" s="14">
        <f t="shared" ref="E17" si="25">E109</f>
        <v>6100.0133333333333</v>
      </c>
      <c r="F17" s="11">
        <f>F109</f>
        <v>4355</v>
      </c>
      <c r="G17" s="11">
        <f>G109</f>
        <v>6653.48</v>
      </c>
      <c r="H17" s="28"/>
      <c r="I17" s="50">
        <f>SUM(I109)</f>
        <v>6364</v>
      </c>
    </row>
    <row r="18" spans="1:9" x14ac:dyDescent="0.25">
      <c r="B18" s="1"/>
      <c r="C18" s="25"/>
      <c r="D18" s="1"/>
      <c r="E18" s="1"/>
      <c r="F18" s="1"/>
      <c r="G18" s="1"/>
    </row>
    <row r="19" spans="1:9" x14ac:dyDescent="0.25">
      <c r="A19" t="s">
        <v>15</v>
      </c>
      <c r="B19" s="11">
        <f t="shared" ref="B19" si="26">B117</f>
        <v>9371</v>
      </c>
      <c r="C19" s="28">
        <f t="shared" ref="C19:D19" si="27">C117</f>
        <v>12991.85</v>
      </c>
      <c r="D19" s="11">
        <f t="shared" si="27"/>
        <v>11000</v>
      </c>
      <c r="E19" s="11">
        <f t="shared" ref="E19" si="28">E117</f>
        <v>0</v>
      </c>
      <c r="F19" s="12">
        <v>29</v>
      </c>
      <c r="G19" s="12">
        <v>29</v>
      </c>
      <c r="H19" s="28"/>
      <c r="I19" s="57">
        <f>SUM(I117)</f>
        <v>0</v>
      </c>
    </row>
    <row r="20" spans="1:9" ht="15.75" thickBot="1" x14ac:dyDescent="0.3">
      <c r="A20" s="19" t="s">
        <v>16</v>
      </c>
      <c r="B20" s="20">
        <f t="shared" ref="B20" si="29">B120</f>
        <v>15221</v>
      </c>
      <c r="C20" s="20">
        <f t="shared" ref="C20:D20" si="30">C120</f>
        <v>18450.88</v>
      </c>
      <c r="D20" s="20">
        <f t="shared" si="30"/>
        <v>15969</v>
      </c>
      <c r="E20" s="20">
        <f t="shared" ref="E20" si="31">E120</f>
        <v>6100.0133333333333</v>
      </c>
      <c r="F20" s="20">
        <f>F120</f>
        <v>4384</v>
      </c>
      <c r="G20" s="20">
        <f>G120</f>
        <v>6682.48</v>
      </c>
      <c r="H20" s="29"/>
      <c r="I20" s="50">
        <f>SUM(I120)</f>
        <v>6364</v>
      </c>
    </row>
    <row r="21" spans="1:9" ht="15.75" thickTop="1" x14ac:dyDescent="0.25">
      <c r="A21" s="19"/>
      <c r="B21" s="29"/>
      <c r="C21" s="29"/>
      <c r="D21" s="29"/>
      <c r="E21" s="29"/>
      <c r="F21" s="29"/>
      <c r="G21" s="29"/>
      <c r="H21" s="29"/>
    </row>
    <row r="22" spans="1:9" x14ac:dyDescent="0.25">
      <c r="A22" s="19" t="s">
        <v>17</v>
      </c>
      <c r="B22" s="30"/>
      <c r="C22" s="30"/>
      <c r="D22" s="30"/>
      <c r="E22" s="30"/>
      <c r="F22" s="30"/>
      <c r="G22" s="30"/>
      <c r="H22" s="30"/>
      <c r="I22" s="65"/>
    </row>
    <row r="23" spans="1:9" x14ac:dyDescent="0.25">
      <c r="A23" s="19" t="s">
        <v>100</v>
      </c>
      <c r="B23" s="30"/>
      <c r="C23" s="30">
        <v>8186.36</v>
      </c>
      <c r="D23" s="30"/>
      <c r="E23" s="30"/>
      <c r="F23" s="30">
        <f>SUM(C25)</f>
        <v>4268.6699999999983</v>
      </c>
      <c r="G23" s="30"/>
      <c r="H23" s="30"/>
      <c r="I23" s="65"/>
    </row>
    <row r="24" spans="1:9" x14ac:dyDescent="0.25">
      <c r="A24" s="19" t="s">
        <v>101</v>
      </c>
      <c r="B24" s="30"/>
      <c r="C24" s="30">
        <f>SUM(C23+C10)</f>
        <v>22719.55</v>
      </c>
      <c r="D24" s="30"/>
      <c r="E24" s="30"/>
      <c r="F24" s="30">
        <f>SUM(F23+F10)</f>
        <v>15762.669999999998</v>
      </c>
      <c r="G24" s="30"/>
      <c r="H24" s="30"/>
      <c r="I24" s="65"/>
    </row>
    <row r="25" spans="1:9" x14ac:dyDescent="0.25">
      <c r="A25" s="19" t="s">
        <v>104</v>
      </c>
      <c r="B25" s="30"/>
      <c r="C25" s="30">
        <f>SUM(C24-C20)</f>
        <v>4268.6699999999983</v>
      </c>
      <c r="D25" s="30"/>
      <c r="E25" s="30"/>
      <c r="F25" s="30">
        <f>SUM(F24-F20)</f>
        <v>11378.669999999998</v>
      </c>
      <c r="G25" s="30"/>
      <c r="H25" s="30"/>
      <c r="I25" s="65"/>
    </row>
    <row r="26" spans="1:9" x14ac:dyDescent="0.25">
      <c r="A26" s="19"/>
      <c r="B26" s="30"/>
      <c r="C26" s="30"/>
      <c r="D26" s="30"/>
      <c r="E26" s="30"/>
      <c r="F26" s="30"/>
      <c r="G26" s="30"/>
      <c r="H26" s="30"/>
      <c r="I26" s="65"/>
    </row>
    <row r="27" spans="1:9" x14ac:dyDescent="0.25">
      <c r="A27" s="77" t="s">
        <v>102</v>
      </c>
      <c r="B27" s="78"/>
      <c r="C27" s="78"/>
      <c r="D27" s="78"/>
      <c r="E27" s="78"/>
      <c r="F27" s="79">
        <v>625</v>
      </c>
      <c r="G27" s="30"/>
      <c r="H27" s="30"/>
      <c r="I27" s="65"/>
    </row>
    <row r="28" spans="1:9" x14ac:dyDescent="0.25">
      <c r="A28" s="80" t="s">
        <v>18</v>
      </c>
      <c r="B28" s="78"/>
      <c r="C28" s="78"/>
      <c r="D28" s="78"/>
      <c r="E28" s="80"/>
      <c r="F28" s="79">
        <v>6000</v>
      </c>
      <c r="G28" s="21"/>
      <c r="H28" s="66" t="s">
        <v>72</v>
      </c>
      <c r="I28" s="65"/>
    </row>
    <row r="29" spans="1:9" x14ac:dyDescent="0.25">
      <c r="A29" s="80" t="s">
        <v>19</v>
      </c>
      <c r="B29" s="78"/>
      <c r="C29" s="78"/>
      <c r="D29" s="78"/>
      <c r="E29" s="80"/>
      <c r="F29" s="79">
        <f>SUM(F25-F27-F28)</f>
        <v>4753.6699999999983</v>
      </c>
      <c r="G29" s="30"/>
      <c r="H29" s="66" t="s">
        <v>73</v>
      </c>
      <c r="I29" s="65"/>
    </row>
    <row r="30" spans="1:9" s="9" customFormat="1" x14ac:dyDescent="0.25">
      <c r="A30" s="81" t="s">
        <v>20</v>
      </c>
      <c r="B30" s="78"/>
      <c r="C30" s="78"/>
      <c r="D30" s="88"/>
      <c r="E30" s="81"/>
      <c r="F30" s="79">
        <f>SUM(F27:F29)</f>
        <v>11378.669999999998</v>
      </c>
      <c r="G30" s="19"/>
      <c r="H30" s="29"/>
      <c r="I30" s="67"/>
    </row>
    <row r="31" spans="1:9" x14ac:dyDescent="0.25">
      <c r="A31" s="21"/>
      <c r="B31" s="21"/>
      <c r="D31" s="21"/>
      <c r="E31" s="21"/>
      <c r="F31" s="21"/>
      <c r="G31" s="21"/>
      <c r="H31" s="29"/>
      <c r="I31" s="65"/>
    </row>
    <row r="32" spans="1:9" x14ac:dyDescent="0.25">
      <c r="A32" s="21"/>
      <c r="B32" s="31" t="s">
        <v>21</v>
      </c>
      <c r="C32" s="31"/>
      <c r="D32" s="31"/>
      <c r="E32" s="31" t="s">
        <v>78</v>
      </c>
      <c r="F32" s="31"/>
      <c r="G32" s="31"/>
      <c r="H32" s="31"/>
      <c r="I32" s="94" t="s">
        <v>99</v>
      </c>
    </row>
    <row r="33" spans="1:9" s="15" customFormat="1" x14ac:dyDescent="0.25">
      <c r="A33" s="68" t="s">
        <v>4</v>
      </c>
      <c r="B33" s="32">
        <f>B5</f>
        <v>5850</v>
      </c>
      <c r="C33" s="32"/>
      <c r="D33" s="32"/>
      <c r="E33" s="32">
        <f>E5</f>
        <v>6100</v>
      </c>
      <c r="F33" s="32"/>
      <c r="G33" s="32"/>
      <c r="H33" s="32"/>
      <c r="I33" s="95">
        <f>SUM(I5)</f>
        <v>6364</v>
      </c>
    </row>
    <row r="34" spans="1:9" x14ac:dyDescent="0.25">
      <c r="A34" s="68" t="s">
        <v>22</v>
      </c>
      <c r="B34" s="33">
        <v>120.2</v>
      </c>
      <c r="C34" s="33"/>
      <c r="D34" s="33"/>
      <c r="E34" s="33">
        <v>121.7</v>
      </c>
      <c r="F34" s="33"/>
      <c r="G34" s="33"/>
      <c r="H34" s="33" t="s">
        <v>82</v>
      </c>
      <c r="I34" s="96">
        <v>125.34</v>
      </c>
    </row>
    <row r="35" spans="1:9" s="9" customFormat="1" x14ac:dyDescent="0.25">
      <c r="A35" s="19" t="s">
        <v>23</v>
      </c>
      <c r="B35" s="69">
        <f>B33/B34</f>
        <v>48.668885191347755</v>
      </c>
      <c r="C35" s="69"/>
      <c r="D35" s="69"/>
      <c r="E35" s="69">
        <f>E33/E34</f>
        <v>50.123253903040265</v>
      </c>
      <c r="F35" s="44"/>
      <c r="G35" s="44"/>
      <c r="H35" s="44"/>
      <c r="I35" s="97">
        <f>SUM(I33/I34)</f>
        <v>50.773895005584805</v>
      </c>
    </row>
    <row r="36" spans="1:9" x14ac:dyDescent="0.25">
      <c r="A36" s="19" t="s">
        <v>24</v>
      </c>
      <c r="B36" s="34" t="e">
        <f>(B33-#REF!)/#REF!</f>
        <v>#REF!</v>
      </c>
      <c r="C36" s="34"/>
      <c r="D36" s="34"/>
      <c r="E36" s="34">
        <f>(E33-B33)/B33</f>
        <v>4.2735042735042736E-2</v>
      </c>
      <c r="F36" s="34"/>
      <c r="G36" s="34"/>
      <c r="H36" s="34"/>
      <c r="I36" s="98">
        <f>SUM(I33-E33)/E33</f>
        <v>4.3278688524590166E-2</v>
      </c>
    </row>
    <row r="37" spans="1:9" x14ac:dyDescent="0.25">
      <c r="A37" s="19" t="s">
        <v>25</v>
      </c>
      <c r="B37" s="34" t="e">
        <f>(B35-#REF!)/#REF!</f>
        <v>#REF!</v>
      </c>
      <c r="C37" s="34"/>
      <c r="D37" s="34"/>
      <c r="E37" s="34">
        <f>(E35-B35)/B35</f>
        <v>2.9882926349647811E-2</v>
      </c>
      <c r="F37" s="34"/>
      <c r="G37" s="34"/>
      <c r="H37" s="34"/>
      <c r="I37" s="98">
        <f>SUM(I35-E35)/E35</f>
        <v>1.2980823308142712E-2</v>
      </c>
    </row>
    <row r="38" spans="1:9" x14ac:dyDescent="0.25">
      <c r="A38" s="19"/>
      <c r="B38" s="34"/>
      <c r="C38" s="34"/>
      <c r="D38" s="34"/>
      <c r="E38" s="34"/>
      <c r="F38" s="34"/>
      <c r="G38" s="34"/>
      <c r="H38" s="34"/>
      <c r="I38" s="70"/>
    </row>
    <row r="39" spans="1:9" x14ac:dyDescent="0.25">
      <c r="A39" s="21"/>
      <c r="B39" s="28"/>
      <c r="C39" s="28"/>
      <c r="D39" s="28"/>
      <c r="E39" s="28"/>
      <c r="F39" s="28"/>
      <c r="G39" s="28"/>
      <c r="H39" s="28"/>
      <c r="I39" s="65"/>
    </row>
    <row r="40" spans="1:9" x14ac:dyDescent="0.25">
      <c r="A40" s="81" t="s">
        <v>26</v>
      </c>
      <c r="B40" s="90"/>
      <c r="D40" s="71"/>
      <c r="E40" s="71"/>
      <c r="F40" s="71"/>
      <c r="G40" s="71"/>
      <c r="H40" s="28"/>
      <c r="I40" s="65"/>
    </row>
    <row r="41" spans="1:9" x14ac:dyDescent="0.25">
      <c r="A41" s="81" t="s">
        <v>27</v>
      </c>
      <c r="B41" s="78"/>
      <c r="C41" s="90">
        <v>1675</v>
      </c>
      <c r="D41" s="28"/>
      <c r="E41" s="28"/>
      <c r="F41" s="28"/>
      <c r="G41" s="28"/>
      <c r="H41" s="28"/>
      <c r="I41" s="65"/>
    </row>
    <row r="42" spans="1:9" x14ac:dyDescent="0.25">
      <c r="A42" s="81" t="s">
        <v>28</v>
      </c>
      <c r="B42" s="80"/>
      <c r="C42" s="80"/>
      <c r="D42" s="21"/>
      <c r="E42" s="21"/>
      <c r="F42" s="89"/>
      <c r="G42" s="21"/>
      <c r="H42" s="28"/>
      <c r="I42" s="65"/>
    </row>
    <row r="43" spans="1:9" x14ac:dyDescent="0.25">
      <c r="A43" s="91" t="s">
        <v>29</v>
      </c>
      <c r="B43" s="78"/>
      <c r="C43" s="78">
        <v>550</v>
      </c>
      <c r="D43" s="28"/>
      <c r="E43" s="28"/>
      <c r="F43" s="28"/>
      <c r="G43" s="28"/>
      <c r="H43" s="28"/>
      <c r="I43" s="65"/>
    </row>
    <row r="44" spans="1:9" x14ac:dyDescent="0.25">
      <c r="A44" s="91" t="s">
        <v>30</v>
      </c>
      <c r="B44" s="78"/>
      <c r="C44" s="78">
        <v>100</v>
      </c>
      <c r="D44" s="28">
        <v>550</v>
      </c>
      <c r="E44" s="28"/>
      <c r="F44" s="28"/>
      <c r="G44" s="28"/>
      <c r="H44" s="28"/>
      <c r="I44" s="65"/>
    </row>
    <row r="45" spans="1:9" x14ac:dyDescent="0.25">
      <c r="A45" s="91" t="s">
        <v>31</v>
      </c>
      <c r="B45" s="78"/>
      <c r="C45" s="78">
        <v>350</v>
      </c>
      <c r="D45" s="28">
        <v>100</v>
      </c>
      <c r="E45" s="28"/>
      <c r="F45" s="28"/>
      <c r="G45" s="28"/>
      <c r="H45" s="28"/>
      <c r="I45" s="65"/>
    </row>
    <row r="46" spans="1:9" x14ac:dyDescent="0.25">
      <c r="A46" s="91" t="s">
        <v>32</v>
      </c>
      <c r="B46" s="78"/>
      <c r="C46" s="78">
        <v>50</v>
      </c>
      <c r="D46" s="28">
        <v>350</v>
      </c>
      <c r="E46" s="28"/>
      <c r="F46" s="28"/>
      <c r="G46" s="28"/>
      <c r="H46" s="28"/>
      <c r="I46" s="65"/>
    </row>
    <row r="47" spans="1:9" x14ac:dyDescent="0.25">
      <c r="A47" s="91"/>
      <c r="B47" s="78"/>
      <c r="C47" s="78"/>
      <c r="D47" s="28">
        <v>200</v>
      </c>
      <c r="E47" s="28"/>
      <c r="F47" s="28"/>
      <c r="G47" s="28"/>
      <c r="H47" s="28"/>
      <c r="I47" s="65"/>
    </row>
    <row r="48" spans="1:9" x14ac:dyDescent="0.25">
      <c r="A48" s="92" t="s">
        <v>33</v>
      </c>
      <c r="B48" s="78"/>
      <c r="C48" s="78">
        <f>SUM(C41-C43-C44-C45-C46)</f>
        <v>625</v>
      </c>
      <c r="D48" s="28">
        <v>1200</v>
      </c>
      <c r="E48" s="28"/>
      <c r="F48" s="28"/>
      <c r="G48" s="28"/>
      <c r="H48" s="28"/>
      <c r="I48" s="65"/>
    </row>
    <row r="49" spans="1:9" x14ac:dyDescent="0.25">
      <c r="A49" s="91" t="s">
        <v>34</v>
      </c>
      <c r="B49" s="78"/>
      <c r="C49" s="78"/>
      <c r="D49" s="30"/>
      <c r="E49" s="30"/>
      <c r="F49" s="30"/>
      <c r="G49" s="30"/>
      <c r="H49" s="28"/>
      <c r="I49" s="65"/>
    </row>
    <row r="50" spans="1:9" x14ac:dyDescent="0.25">
      <c r="A50" s="72"/>
      <c r="B50" s="30"/>
      <c r="C50" s="30"/>
      <c r="D50" s="30"/>
      <c r="E50" s="30"/>
      <c r="F50" s="30"/>
      <c r="G50" s="30"/>
      <c r="H50" s="28"/>
      <c r="I50" s="65"/>
    </row>
    <row r="51" spans="1:9" x14ac:dyDescent="0.25">
      <c r="A51" s="72"/>
      <c r="B51" s="30"/>
      <c r="C51" s="30"/>
      <c r="D51" s="30"/>
      <c r="E51" s="30"/>
      <c r="F51" s="30"/>
      <c r="G51" s="30"/>
      <c r="H51" s="28"/>
      <c r="I51" s="65"/>
    </row>
    <row r="52" spans="1:9" hidden="1" x14ac:dyDescent="0.25">
      <c r="A52" s="19"/>
      <c r="B52" s="29"/>
      <c r="C52" s="29"/>
      <c r="D52" s="29"/>
      <c r="E52" s="29"/>
      <c r="F52" s="29"/>
      <c r="G52" s="29"/>
      <c r="H52" s="19"/>
      <c r="I52" s="65"/>
    </row>
    <row r="53" spans="1:9" hidden="1" x14ac:dyDescent="0.25">
      <c r="A53" s="21"/>
      <c r="B53" s="29"/>
      <c r="C53" s="29"/>
      <c r="D53" s="29"/>
      <c r="E53" s="29"/>
      <c r="F53" s="29"/>
      <c r="G53" s="29"/>
      <c r="I53" s="65"/>
    </row>
    <row r="54" spans="1:9" hidden="1" x14ac:dyDescent="0.25">
      <c r="A54" s="21"/>
      <c r="B54" s="29"/>
      <c r="C54" s="29"/>
      <c r="D54" s="29"/>
      <c r="E54" s="29"/>
      <c r="F54" s="29"/>
      <c r="G54" s="29"/>
      <c r="H54" s="35"/>
      <c r="I54" s="65"/>
    </row>
    <row r="55" spans="1:9" hidden="1" x14ac:dyDescent="0.25">
      <c r="A55" s="21"/>
      <c r="B55" s="73"/>
      <c r="C55" s="73"/>
      <c r="D55" s="73"/>
      <c r="E55" s="73"/>
      <c r="F55" s="73"/>
      <c r="G55" s="73"/>
      <c r="H55" s="36"/>
      <c r="I55" s="65"/>
    </row>
    <row r="56" spans="1:9" hidden="1" x14ac:dyDescent="0.25">
      <c r="A56" s="21"/>
      <c r="B56" s="73"/>
      <c r="C56" s="73"/>
      <c r="D56" s="73"/>
      <c r="E56" s="73"/>
      <c r="F56" s="73"/>
      <c r="G56" s="73"/>
      <c r="I56" s="65"/>
    </row>
    <row r="57" spans="1:9" hidden="1" x14ac:dyDescent="0.25">
      <c r="A57" s="21"/>
      <c r="B57" s="74"/>
      <c r="C57" s="74"/>
      <c r="D57" s="74"/>
      <c r="E57" s="74"/>
      <c r="F57" s="74"/>
      <c r="G57" s="74"/>
      <c r="I57" s="65"/>
    </row>
    <row r="58" spans="1:9" hidden="1" x14ac:dyDescent="0.25">
      <c r="A58" s="21"/>
      <c r="B58" s="74"/>
      <c r="C58" s="74"/>
      <c r="D58" s="74"/>
      <c r="E58" s="74"/>
      <c r="F58" s="74"/>
      <c r="G58" s="74"/>
      <c r="I58" s="65"/>
    </row>
    <row r="59" spans="1:9" hidden="1" x14ac:dyDescent="0.25">
      <c r="A59" s="21"/>
      <c r="B59" s="74"/>
      <c r="C59" s="74"/>
      <c r="D59" s="74"/>
      <c r="E59" s="74"/>
      <c r="F59" s="74"/>
      <c r="G59" s="74"/>
      <c r="I59" s="65"/>
    </row>
    <row r="60" spans="1:9" hidden="1" x14ac:dyDescent="0.25">
      <c r="A60" s="21"/>
      <c r="B60" s="28"/>
      <c r="C60" s="28"/>
      <c r="D60" s="28"/>
      <c r="E60" s="28"/>
      <c r="F60" s="28"/>
      <c r="G60" s="28"/>
      <c r="I60" s="65"/>
    </row>
    <row r="61" spans="1:9" hidden="1" x14ac:dyDescent="0.25">
      <c r="A61" s="21"/>
      <c r="B61" s="28"/>
      <c r="C61" s="28"/>
      <c r="D61" s="28"/>
      <c r="E61" s="28"/>
      <c r="F61" s="28"/>
      <c r="G61" s="28"/>
      <c r="I61" s="65"/>
    </row>
    <row r="62" spans="1:9" hidden="1" x14ac:dyDescent="0.25">
      <c r="A62" s="21"/>
      <c r="B62" s="28"/>
      <c r="C62" s="28"/>
      <c r="D62" s="28"/>
      <c r="E62" s="28"/>
      <c r="F62" s="28"/>
      <c r="G62" s="28"/>
      <c r="I62" s="65"/>
    </row>
    <row r="63" spans="1:9" hidden="1" x14ac:dyDescent="0.25">
      <c r="A63" s="21"/>
      <c r="B63" s="28"/>
      <c r="C63" s="28"/>
      <c r="D63" s="28"/>
      <c r="E63" s="28"/>
      <c r="F63" s="28"/>
      <c r="G63" s="28"/>
      <c r="I63" s="65"/>
    </row>
    <row r="64" spans="1:9" ht="60" x14ac:dyDescent="0.3">
      <c r="A64" s="3" t="s">
        <v>35</v>
      </c>
      <c r="B64" s="5" t="s">
        <v>1</v>
      </c>
      <c r="C64" s="82" t="s">
        <v>75</v>
      </c>
      <c r="D64" s="5" t="s">
        <v>74</v>
      </c>
      <c r="E64" s="5" t="s">
        <v>76</v>
      </c>
      <c r="F64" s="5" t="s">
        <v>83</v>
      </c>
      <c r="G64" s="5" t="s">
        <v>84</v>
      </c>
      <c r="H64" s="26"/>
    </row>
    <row r="65" spans="1:9" ht="18.75" x14ac:dyDescent="0.3">
      <c r="A65" s="3" t="s">
        <v>36</v>
      </c>
      <c r="B65" s="8" t="s">
        <v>2</v>
      </c>
      <c r="C65" s="27" t="s">
        <v>2</v>
      </c>
      <c r="D65" s="8" t="s">
        <v>2</v>
      </c>
      <c r="E65" s="8" t="s">
        <v>2</v>
      </c>
      <c r="F65" s="8"/>
      <c r="G65" s="8"/>
      <c r="H65" s="27"/>
    </row>
    <row r="66" spans="1:9" x14ac:dyDescent="0.25">
      <c r="A66" s="9" t="s">
        <v>4</v>
      </c>
      <c r="B66" s="22">
        <v>5850</v>
      </c>
      <c r="C66" s="42">
        <v>5850</v>
      </c>
      <c r="D66" s="22">
        <v>5850</v>
      </c>
      <c r="E66" s="22">
        <v>6100</v>
      </c>
      <c r="F66" s="22">
        <v>6100</v>
      </c>
      <c r="G66" s="22">
        <v>6100</v>
      </c>
      <c r="H66" s="37" t="s">
        <v>77</v>
      </c>
      <c r="I66" s="50">
        <f>SUM(I120)</f>
        <v>6364</v>
      </c>
    </row>
    <row r="67" spans="1:9" x14ac:dyDescent="0.25">
      <c r="A67" s="9" t="s">
        <v>5</v>
      </c>
      <c r="B67" s="22"/>
      <c r="C67" s="42"/>
      <c r="D67" s="22"/>
      <c r="E67" s="22"/>
      <c r="F67" s="22"/>
      <c r="G67" s="22"/>
      <c r="H67" s="37"/>
    </row>
    <row r="68" spans="1:9" x14ac:dyDescent="0.25">
      <c r="A68" t="s">
        <v>37</v>
      </c>
      <c r="B68" s="22">
        <v>0</v>
      </c>
      <c r="C68" s="42">
        <v>0</v>
      </c>
      <c r="D68" s="22">
        <v>0</v>
      </c>
      <c r="E68" s="22">
        <v>0</v>
      </c>
      <c r="F68" s="22">
        <v>0</v>
      </c>
      <c r="G68" s="22">
        <v>0</v>
      </c>
      <c r="H68" s="37"/>
    </row>
    <row r="69" spans="1:9" x14ac:dyDescent="0.25">
      <c r="A69" t="s">
        <v>38</v>
      </c>
      <c r="B69" s="22">
        <v>0</v>
      </c>
      <c r="C69" s="42">
        <v>0</v>
      </c>
      <c r="D69" s="22">
        <v>0</v>
      </c>
      <c r="E69" s="22">
        <v>0</v>
      </c>
      <c r="F69" s="22">
        <v>0</v>
      </c>
      <c r="G69" s="22">
        <v>0</v>
      </c>
      <c r="H69" s="37"/>
    </row>
    <row r="70" spans="1:9" x14ac:dyDescent="0.25">
      <c r="A70" t="s">
        <v>39</v>
      </c>
      <c r="B70" s="22">
        <v>0</v>
      </c>
      <c r="C70" s="42">
        <v>0</v>
      </c>
      <c r="D70" s="22">
        <v>0</v>
      </c>
      <c r="E70" s="22">
        <v>0</v>
      </c>
      <c r="F70" s="22">
        <v>0</v>
      </c>
      <c r="G70" s="22">
        <v>0</v>
      </c>
      <c r="H70" s="37"/>
    </row>
    <row r="71" spans="1:9" x14ac:dyDescent="0.25">
      <c r="A71" s="9" t="s">
        <v>5</v>
      </c>
      <c r="B71" s="23">
        <f t="shared" ref="B71" si="32">SUM(B68:B70)</f>
        <v>0</v>
      </c>
      <c r="C71" s="86">
        <f t="shared" ref="C71:D71" si="33">SUM(C68:C70)</f>
        <v>0</v>
      </c>
      <c r="D71" s="23">
        <f t="shared" si="33"/>
        <v>0</v>
      </c>
      <c r="E71" s="23">
        <f t="shared" ref="E71" si="34">SUM(E68:E70)</f>
        <v>0</v>
      </c>
      <c r="F71" s="24">
        <f>SUM(F68:F70)</f>
        <v>0</v>
      </c>
      <c r="G71" s="24">
        <f>SUM(G68:G70)</f>
        <v>0</v>
      </c>
      <c r="H71" s="37"/>
    </row>
    <row r="72" spans="1:9" s="9" customFormat="1" x14ac:dyDescent="0.25">
      <c r="A72" s="9" t="s">
        <v>6</v>
      </c>
      <c r="B72" s="16">
        <f t="shared" ref="B72" si="35">B71+B66</f>
        <v>5850</v>
      </c>
      <c r="C72" s="38">
        <f t="shared" ref="C72:D72" si="36">C71+C66</f>
        <v>5850</v>
      </c>
      <c r="D72" s="16">
        <f t="shared" si="36"/>
        <v>5850</v>
      </c>
      <c r="E72" s="16">
        <f>E71+E66</f>
        <v>6100</v>
      </c>
      <c r="F72" s="16">
        <f>SUM(F66+F71)</f>
        <v>6100</v>
      </c>
      <c r="G72" s="16">
        <f>SUM(G66+G71)</f>
        <v>6100</v>
      </c>
      <c r="H72" s="40"/>
      <c r="I72" s="52">
        <f>SUM(I71+I66)</f>
        <v>6364</v>
      </c>
    </row>
    <row r="73" spans="1:9" x14ac:dyDescent="0.25">
      <c r="B73" s="17"/>
      <c r="C73" s="40"/>
      <c r="D73" s="17"/>
      <c r="E73" s="17"/>
      <c r="F73" s="17"/>
      <c r="G73" s="17"/>
      <c r="H73" s="40"/>
    </row>
    <row r="74" spans="1:9" x14ac:dyDescent="0.25">
      <c r="A74" s="9" t="s">
        <v>40</v>
      </c>
      <c r="B74" s="22"/>
      <c r="C74" s="42"/>
      <c r="D74" s="22"/>
      <c r="E74" s="22"/>
      <c r="F74" s="22"/>
      <c r="G74" s="22"/>
      <c r="H74" s="39"/>
    </row>
    <row r="75" spans="1:9" x14ac:dyDescent="0.25">
      <c r="A75" t="s">
        <v>41</v>
      </c>
      <c r="B75" s="22"/>
      <c r="C75" s="42"/>
      <c r="D75" s="22"/>
      <c r="E75" s="22">
        <v>0</v>
      </c>
      <c r="F75" s="22">
        <v>0</v>
      </c>
      <c r="G75" s="22">
        <v>0</v>
      </c>
      <c r="H75" s="39"/>
    </row>
    <row r="76" spans="1:9" x14ac:dyDescent="0.25">
      <c r="A76" t="s">
        <v>42</v>
      </c>
      <c r="B76" s="22"/>
      <c r="C76" s="42"/>
      <c r="D76" s="22"/>
      <c r="E76" s="22">
        <v>0</v>
      </c>
      <c r="F76" s="22">
        <v>0</v>
      </c>
      <c r="G76" s="22">
        <v>0</v>
      </c>
      <c r="H76" s="39"/>
    </row>
    <row r="77" spans="1:9" x14ac:dyDescent="0.25">
      <c r="A77" t="s">
        <v>43</v>
      </c>
      <c r="B77" s="22"/>
      <c r="C77" s="42"/>
      <c r="D77" s="22"/>
      <c r="E77" s="22">
        <v>0</v>
      </c>
      <c r="F77" s="22">
        <v>0</v>
      </c>
      <c r="G77" s="22">
        <v>0</v>
      </c>
      <c r="H77" s="39"/>
    </row>
    <row r="78" spans="1:9" x14ac:dyDescent="0.25">
      <c r="A78" t="s">
        <v>44</v>
      </c>
      <c r="B78" s="22">
        <v>9371</v>
      </c>
      <c r="C78" s="42">
        <v>7634.1900000000005</v>
      </c>
      <c r="D78" s="22">
        <f>7634+1737+4106</f>
        <v>13477</v>
      </c>
      <c r="E78" s="22">
        <v>0</v>
      </c>
      <c r="F78" s="22">
        <v>5044</v>
      </c>
      <c r="G78" s="22">
        <v>5044</v>
      </c>
      <c r="H78" s="39"/>
    </row>
    <row r="79" spans="1:9" x14ac:dyDescent="0.25">
      <c r="A79" t="s">
        <v>40</v>
      </c>
      <c r="B79" s="22"/>
      <c r="C79" s="42">
        <v>1049</v>
      </c>
      <c r="D79" s="22"/>
      <c r="E79" s="22">
        <v>0</v>
      </c>
      <c r="F79" s="46">
        <v>350</v>
      </c>
      <c r="G79" s="46">
        <v>350</v>
      </c>
      <c r="H79" s="39"/>
    </row>
    <row r="80" spans="1:9" x14ac:dyDescent="0.25">
      <c r="A80" s="9" t="s">
        <v>7</v>
      </c>
      <c r="B80" s="24">
        <f t="shared" ref="B80" si="37">SUM(B75:B78)</f>
        <v>9371</v>
      </c>
      <c r="C80" s="43">
        <f>SUM(C78:C79)</f>
        <v>8683.19</v>
      </c>
      <c r="D80" s="24">
        <f t="shared" ref="D80" si="38">SUM(D75:D78)</f>
        <v>13477</v>
      </c>
      <c r="E80" s="24">
        <f>SUM(E75:E79)</f>
        <v>0</v>
      </c>
      <c r="F80" s="23">
        <f>SUM(F75:F79)</f>
        <v>5394</v>
      </c>
      <c r="G80" s="23">
        <f>SUM(G75:G79)</f>
        <v>5394</v>
      </c>
      <c r="H80" s="39"/>
    </row>
    <row r="81" spans="1:10" ht="15.75" thickBot="1" x14ac:dyDescent="0.3">
      <c r="A81" s="9" t="s">
        <v>8</v>
      </c>
      <c r="B81" s="18">
        <f t="shared" ref="B81" si="39">B80+B71+B66</f>
        <v>15221</v>
      </c>
      <c r="C81" s="87">
        <f t="shared" ref="C81:D81" si="40">C80+C71+C66</f>
        <v>14533.19</v>
      </c>
      <c r="D81" s="18">
        <f t="shared" si="40"/>
        <v>19327</v>
      </c>
      <c r="E81" s="18">
        <f t="shared" ref="E81" si="41">E80+E71+E66</f>
        <v>6100</v>
      </c>
      <c r="F81" s="18">
        <f>SUM(F80+F71+F66)</f>
        <v>11494</v>
      </c>
      <c r="G81" s="18">
        <f>SUM(G80+G71+G66)</f>
        <v>11494</v>
      </c>
      <c r="I81" s="50">
        <f>SUM(I80+I71+I66)</f>
        <v>6364</v>
      </c>
    </row>
    <row r="82" spans="1:10" ht="19.5" thickTop="1" x14ac:dyDescent="0.3">
      <c r="A82" s="3" t="s">
        <v>45</v>
      </c>
      <c r="B82" s="21"/>
      <c r="D82" s="21"/>
      <c r="E82" s="21"/>
      <c r="F82" s="21"/>
      <c r="G82" s="21"/>
    </row>
    <row r="83" spans="1:10" x14ac:dyDescent="0.25">
      <c r="A83" s="9" t="s">
        <v>10</v>
      </c>
      <c r="B83" s="42"/>
      <c r="C83" s="42"/>
      <c r="D83" s="42"/>
      <c r="E83" s="42"/>
      <c r="F83" s="42"/>
      <c r="G83" s="42"/>
      <c r="H83" s="37"/>
    </row>
    <row r="84" spans="1:10" x14ac:dyDescent="0.25">
      <c r="A84" t="s">
        <v>46</v>
      </c>
      <c r="B84" s="42">
        <v>1900</v>
      </c>
      <c r="C84" s="37">
        <f>214.6+124.8+430.26+93.6+554.46+523.86+302.17+174.62</f>
        <v>2418.37</v>
      </c>
      <c r="D84" s="42">
        <v>1900</v>
      </c>
      <c r="E84" s="42">
        <f>9.96*4*52</f>
        <v>2071.6800000000003</v>
      </c>
      <c r="F84" s="42">
        <v>1397</v>
      </c>
      <c r="G84" s="42">
        <v>2095.48</v>
      </c>
      <c r="H84" s="45" t="s">
        <v>81</v>
      </c>
      <c r="I84" s="62">
        <v>2276</v>
      </c>
      <c r="J84" t="s">
        <v>94</v>
      </c>
    </row>
    <row r="85" spans="1:10" x14ac:dyDescent="0.25">
      <c r="A85" t="s">
        <v>47</v>
      </c>
      <c r="B85" s="42">
        <v>60</v>
      </c>
      <c r="C85" s="42">
        <v>30</v>
      </c>
      <c r="D85" s="42">
        <v>60</v>
      </c>
      <c r="E85" s="42">
        <v>60</v>
      </c>
      <c r="F85" s="47">
        <v>42</v>
      </c>
      <c r="G85" s="47">
        <v>42</v>
      </c>
      <c r="I85" s="63">
        <v>60</v>
      </c>
    </row>
    <row r="86" spans="1:10" x14ac:dyDescent="0.25">
      <c r="A86" s="9" t="s">
        <v>10</v>
      </c>
      <c r="B86" s="43">
        <f t="shared" ref="B86:E86" si="42">SUM(B84:B85)</f>
        <v>1960</v>
      </c>
      <c r="C86" s="43">
        <f>SUM(C84:C85)</f>
        <v>2448.37</v>
      </c>
      <c r="D86" s="43">
        <f t="shared" si="42"/>
        <v>1960</v>
      </c>
      <c r="E86" s="43">
        <f t="shared" si="42"/>
        <v>2131.6800000000003</v>
      </c>
      <c r="F86" s="42">
        <f>SUM(F84:F85)</f>
        <v>1439</v>
      </c>
      <c r="G86" s="42">
        <f>SUM(G84:G85)</f>
        <v>2137.48</v>
      </c>
      <c r="I86" s="62">
        <f>SUM(I84:I85)</f>
        <v>2336</v>
      </c>
    </row>
    <row r="87" spans="1:10" x14ac:dyDescent="0.25">
      <c r="A87" s="9" t="s">
        <v>11</v>
      </c>
      <c r="B87" s="42"/>
      <c r="C87" s="42"/>
      <c r="D87" s="42"/>
      <c r="E87" s="42"/>
      <c r="F87" s="42"/>
      <c r="G87" s="42"/>
      <c r="H87" s="37"/>
      <c r="I87" s="62"/>
    </row>
    <row r="88" spans="1:10" x14ac:dyDescent="0.25">
      <c r="A88" t="s">
        <v>48</v>
      </c>
      <c r="B88" s="42">
        <v>250</v>
      </c>
      <c r="C88" s="42">
        <f>31.09+20.5+170</f>
        <v>221.59</v>
      </c>
      <c r="D88" s="42">
        <v>250</v>
      </c>
      <c r="E88" s="42">
        <v>250</v>
      </c>
      <c r="F88" s="42">
        <v>85</v>
      </c>
      <c r="G88" s="42">
        <v>85</v>
      </c>
      <c r="H88" s="37"/>
      <c r="I88" s="64">
        <v>100</v>
      </c>
      <c r="J88" t="s">
        <v>98</v>
      </c>
    </row>
    <row r="89" spans="1:10" x14ac:dyDescent="0.25">
      <c r="A89" t="s">
        <v>49</v>
      </c>
      <c r="B89" s="42">
        <v>0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37"/>
      <c r="I89" s="64">
        <v>0</v>
      </c>
    </row>
    <row r="90" spans="1:10" x14ac:dyDescent="0.25">
      <c r="A90" t="s">
        <v>50</v>
      </c>
      <c r="B90" s="42">
        <v>0</v>
      </c>
      <c r="C90" s="42">
        <v>0</v>
      </c>
      <c r="D90" s="42"/>
      <c r="E90" s="42">
        <v>0</v>
      </c>
      <c r="F90" s="42">
        <v>0</v>
      </c>
      <c r="G90" s="42">
        <v>0</v>
      </c>
      <c r="H90" s="37"/>
      <c r="I90" s="62">
        <v>0</v>
      </c>
    </row>
    <row r="91" spans="1:10" x14ac:dyDescent="0.25">
      <c r="A91" t="s">
        <v>51</v>
      </c>
      <c r="B91" s="42">
        <v>300</v>
      </c>
      <c r="C91" s="42">
        <v>360</v>
      </c>
      <c r="D91" s="42">
        <v>300</v>
      </c>
      <c r="E91" s="42">
        <v>300</v>
      </c>
      <c r="F91" s="42">
        <v>310</v>
      </c>
      <c r="G91" s="42">
        <v>310</v>
      </c>
      <c r="I91" s="54">
        <v>320</v>
      </c>
      <c r="J91" t="s">
        <v>96</v>
      </c>
    </row>
    <row r="92" spans="1:10" x14ac:dyDescent="0.25">
      <c r="A92" t="s">
        <v>52</v>
      </c>
      <c r="B92" s="42">
        <v>0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37" t="s">
        <v>79</v>
      </c>
      <c r="I92" s="61">
        <v>0</v>
      </c>
    </row>
    <row r="93" spans="1:10" x14ac:dyDescent="0.25">
      <c r="A93" t="s">
        <v>53</v>
      </c>
      <c r="B93" s="42">
        <v>150</v>
      </c>
      <c r="C93" s="42">
        <v>120</v>
      </c>
      <c r="D93" s="42">
        <v>150</v>
      </c>
      <c r="E93" s="42">
        <v>150</v>
      </c>
      <c r="F93" s="42">
        <v>90</v>
      </c>
      <c r="G93" s="42">
        <v>150</v>
      </c>
      <c r="H93" s="37" t="s">
        <v>88</v>
      </c>
      <c r="I93" s="61">
        <v>180</v>
      </c>
      <c r="J93" t="s">
        <v>97</v>
      </c>
    </row>
    <row r="94" spans="1:10" x14ac:dyDescent="0.25">
      <c r="A94" t="s">
        <v>54</v>
      </c>
      <c r="B94" s="42">
        <v>350</v>
      </c>
      <c r="C94" s="42">
        <v>341.03</v>
      </c>
      <c r="D94" s="42">
        <v>304</v>
      </c>
      <c r="E94" s="42">
        <f>((465+103)/120)*100</f>
        <v>473.33333333333331</v>
      </c>
      <c r="F94" s="42">
        <v>421</v>
      </c>
      <c r="G94" s="42">
        <v>421</v>
      </c>
      <c r="H94" s="37"/>
      <c r="I94" s="93">
        <v>438</v>
      </c>
      <c r="J94" t="s">
        <v>95</v>
      </c>
    </row>
    <row r="95" spans="1:10" x14ac:dyDescent="0.25">
      <c r="A95" t="s">
        <v>55</v>
      </c>
      <c r="B95" s="42">
        <v>200</v>
      </c>
      <c r="C95" s="37">
        <f>142.04+36</f>
        <v>178.04</v>
      </c>
      <c r="D95" s="42">
        <v>200</v>
      </c>
      <c r="E95" s="42">
        <v>220</v>
      </c>
      <c r="F95" s="42">
        <v>223</v>
      </c>
      <c r="G95" s="42">
        <v>223</v>
      </c>
      <c r="H95" s="37"/>
      <c r="I95" s="54">
        <v>230</v>
      </c>
      <c r="J95" t="s">
        <v>96</v>
      </c>
    </row>
    <row r="96" spans="1:10" x14ac:dyDescent="0.25">
      <c r="A96" t="s">
        <v>56</v>
      </c>
      <c r="B96" s="42">
        <v>160</v>
      </c>
      <c r="C96" s="42">
        <v>60</v>
      </c>
      <c r="D96" s="42">
        <v>160</v>
      </c>
      <c r="E96" s="42">
        <v>160</v>
      </c>
      <c r="F96" s="42">
        <v>0</v>
      </c>
      <c r="G96" s="42">
        <v>80</v>
      </c>
      <c r="H96" s="37" t="s">
        <v>85</v>
      </c>
      <c r="I96" s="54">
        <v>50</v>
      </c>
      <c r="J96" t="s">
        <v>107</v>
      </c>
    </row>
    <row r="97" spans="1:10" x14ac:dyDescent="0.25">
      <c r="A97" t="s">
        <v>57</v>
      </c>
      <c r="B97" s="42">
        <v>0</v>
      </c>
      <c r="C97" s="42">
        <v>0</v>
      </c>
      <c r="D97" s="42">
        <v>0</v>
      </c>
      <c r="E97" s="42">
        <v>100</v>
      </c>
      <c r="F97" s="42">
        <v>100</v>
      </c>
      <c r="G97" s="42">
        <v>100</v>
      </c>
      <c r="H97" s="2"/>
      <c r="I97" s="61">
        <v>0</v>
      </c>
    </row>
    <row r="98" spans="1:10" x14ac:dyDescent="0.25">
      <c r="A98" t="s">
        <v>58</v>
      </c>
      <c r="B98" s="42">
        <v>0</v>
      </c>
      <c r="C98" s="42">
        <v>0</v>
      </c>
      <c r="D98" s="42"/>
      <c r="E98" s="42">
        <v>0</v>
      </c>
      <c r="F98" s="47">
        <v>0</v>
      </c>
      <c r="G98" s="47">
        <v>0</v>
      </c>
      <c r="H98" s="37"/>
      <c r="I98" s="63">
        <v>0</v>
      </c>
    </row>
    <row r="99" spans="1:10" x14ac:dyDescent="0.25">
      <c r="A99" s="9" t="s">
        <v>11</v>
      </c>
      <c r="B99" s="43">
        <f t="shared" ref="B99:E99" si="43">SUM(B88:B98)</f>
        <v>1410</v>
      </c>
      <c r="C99" s="43">
        <f>SUM(C88:C98)</f>
        <v>1280.6599999999999</v>
      </c>
      <c r="D99" s="43">
        <f t="shared" si="43"/>
        <v>1364</v>
      </c>
      <c r="E99" s="43">
        <f t="shared" si="43"/>
        <v>1653.3333333333333</v>
      </c>
      <c r="F99" s="42">
        <f>SUM(F88:F98)</f>
        <v>1229</v>
      </c>
      <c r="G99" s="42">
        <f>SUM(G88:G98)</f>
        <v>1369</v>
      </c>
      <c r="H99" s="37"/>
      <c r="I99" s="53">
        <f>SUM(I88:I98)</f>
        <v>1318</v>
      </c>
    </row>
    <row r="100" spans="1:10" x14ac:dyDescent="0.25">
      <c r="A100" s="9" t="s">
        <v>12</v>
      </c>
      <c r="B100" s="42"/>
      <c r="C100" s="42"/>
      <c r="D100" s="42"/>
      <c r="E100" s="42"/>
      <c r="F100" s="42"/>
      <c r="G100" s="42"/>
      <c r="H100" s="37"/>
      <c r="I100" s="53"/>
    </row>
    <row r="101" spans="1:10" x14ac:dyDescent="0.25">
      <c r="A101" t="s">
        <v>59</v>
      </c>
      <c r="B101" s="42">
        <v>100</v>
      </c>
      <c r="C101" s="42">
        <v>102</v>
      </c>
      <c r="D101" s="42">
        <v>100</v>
      </c>
      <c r="E101" s="42">
        <v>100</v>
      </c>
      <c r="F101" s="42">
        <v>0</v>
      </c>
      <c r="G101" s="42">
        <v>100</v>
      </c>
      <c r="H101" s="37" t="s">
        <v>86</v>
      </c>
      <c r="I101" s="53">
        <v>110</v>
      </c>
    </row>
    <row r="102" spans="1:10" x14ac:dyDescent="0.25">
      <c r="A102" t="s">
        <v>60</v>
      </c>
      <c r="B102" s="42">
        <v>100</v>
      </c>
      <c r="C102" s="42">
        <v>0</v>
      </c>
      <c r="D102" s="42">
        <v>100</v>
      </c>
      <c r="E102" s="42">
        <v>100</v>
      </c>
      <c r="F102" s="42">
        <v>0</v>
      </c>
      <c r="G102" s="42">
        <v>0</v>
      </c>
      <c r="H102" s="37"/>
      <c r="I102" s="53">
        <v>100</v>
      </c>
    </row>
    <row r="103" spans="1:10" x14ac:dyDescent="0.25">
      <c r="A103" s="75" t="s">
        <v>61</v>
      </c>
      <c r="B103" s="76">
        <v>1860</v>
      </c>
      <c r="C103" s="42">
        <f>240+240+360+198+160+160+50</f>
        <v>1408</v>
      </c>
      <c r="D103" s="76">
        <v>1025</v>
      </c>
      <c r="E103" s="76">
        <v>1400</v>
      </c>
      <c r="F103" s="76">
        <v>1160</v>
      </c>
      <c r="G103" s="76">
        <v>1320</v>
      </c>
      <c r="H103" s="37" t="s">
        <v>89</v>
      </c>
      <c r="I103" s="53">
        <v>1900</v>
      </c>
      <c r="J103" t="s">
        <v>105</v>
      </c>
    </row>
    <row r="104" spans="1:10" x14ac:dyDescent="0.25">
      <c r="A104" t="s">
        <v>62</v>
      </c>
      <c r="B104" s="42">
        <v>200</v>
      </c>
      <c r="C104" s="42">
        <v>0</v>
      </c>
      <c r="D104" s="42">
        <v>200</v>
      </c>
      <c r="E104" s="42">
        <v>715</v>
      </c>
      <c r="F104" s="47">
        <v>527</v>
      </c>
      <c r="G104" s="47">
        <v>1727</v>
      </c>
      <c r="H104" s="37" t="s">
        <v>80</v>
      </c>
      <c r="I104" s="55">
        <v>500</v>
      </c>
      <c r="J104" t="s">
        <v>106</v>
      </c>
    </row>
    <row r="105" spans="1:10" x14ac:dyDescent="0.25">
      <c r="A105" s="9" t="s">
        <v>12</v>
      </c>
      <c r="B105" s="43">
        <f t="shared" ref="B105:E105" si="44">SUM(B101:B104)</f>
        <v>2260</v>
      </c>
      <c r="C105" s="43">
        <f>SUM(C101:C104)</f>
        <v>1510</v>
      </c>
      <c r="D105" s="43">
        <f t="shared" si="44"/>
        <v>1425</v>
      </c>
      <c r="E105" s="43">
        <f t="shared" si="44"/>
        <v>2315</v>
      </c>
      <c r="F105" s="42">
        <f>SUM(F101:F104)</f>
        <v>1687</v>
      </c>
      <c r="G105" s="42">
        <f>SUM(G101:G104)</f>
        <v>3147</v>
      </c>
      <c r="I105" s="53">
        <f>SUM(I101:I104)</f>
        <v>2610</v>
      </c>
    </row>
    <row r="106" spans="1:10" x14ac:dyDescent="0.25">
      <c r="B106" s="42"/>
      <c r="C106" s="42"/>
      <c r="D106" s="42"/>
      <c r="E106" s="42"/>
      <c r="F106" s="42"/>
      <c r="G106" s="42"/>
      <c r="H106" s="37"/>
      <c r="I106" s="53"/>
    </row>
    <row r="107" spans="1:10" x14ac:dyDescent="0.25">
      <c r="A107" s="9" t="s">
        <v>13</v>
      </c>
      <c r="B107" s="42">
        <f>350-130</f>
        <v>220</v>
      </c>
      <c r="C107" s="42">
        <v>220</v>
      </c>
      <c r="D107" s="42">
        <v>220</v>
      </c>
      <c r="E107" s="42">
        <v>0</v>
      </c>
      <c r="F107" s="42">
        <v>0</v>
      </c>
      <c r="G107" s="42">
        <v>0</v>
      </c>
      <c r="H107" s="37" t="s">
        <v>90</v>
      </c>
      <c r="I107" s="53">
        <v>100</v>
      </c>
    </row>
    <row r="108" spans="1:10" x14ac:dyDescent="0.25">
      <c r="B108" s="42"/>
      <c r="C108" s="42"/>
      <c r="D108" s="42"/>
      <c r="E108" s="42"/>
      <c r="F108" s="47"/>
      <c r="G108" s="47"/>
      <c r="H108" s="37"/>
      <c r="I108" s="55"/>
    </row>
    <row r="109" spans="1:10" s="9" customFormat="1" x14ac:dyDescent="0.25">
      <c r="A109" s="9" t="s">
        <v>63</v>
      </c>
      <c r="B109" s="38">
        <f>SUM(B107,B105,B99,B86)</f>
        <v>5850</v>
      </c>
      <c r="C109" s="38">
        <f>SUM(C86+C99+C105+C107)</f>
        <v>5459.03</v>
      </c>
      <c r="D109" s="38">
        <f t="shared" ref="D109:E109" si="45">SUM(D107,D105,D99,D86)</f>
        <v>4969</v>
      </c>
      <c r="E109" s="38">
        <f t="shared" si="45"/>
        <v>6100.0133333333333</v>
      </c>
      <c r="F109" s="38">
        <f>SUM(F107+F105+F99+F86)</f>
        <v>4355</v>
      </c>
      <c r="G109" s="38">
        <f>SUM(G86+G99+G105+G107)</f>
        <v>6653.48</v>
      </c>
      <c r="H109" s="37"/>
      <c r="I109" s="60">
        <f>SUM(I107,I105,I99,I86)</f>
        <v>6364</v>
      </c>
    </row>
    <row r="110" spans="1:10" x14ac:dyDescent="0.25">
      <c r="A110" s="9"/>
      <c r="B110" s="42"/>
      <c r="C110" s="42"/>
      <c r="D110" s="42"/>
      <c r="E110" s="42"/>
      <c r="F110" s="42"/>
      <c r="G110" s="42"/>
      <c r="H110" s="37"/>
    </row>
    <row r="111" spans="1:10" x14ac:dyDescent="0.25">
      <c r="A111" s="9" t="s">
        <v>64</v>
      </c>
      <c r="B111" s="42"/>
      <c r="C111" s="42"/>
      <c r="D111" s="42"/>
      <c r="E111" s="42"/>
      <c r="F111" s="42"/>
      <c r="G111" s="42"/>
    </row>
    <row r="112" spans="1:10" x14ac:dyDescent="0.25">
      <c r="A112" t="s">
        <v>65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37"/>
      <c r="I112" s="50">
        <v>0</v>
      </c>
    </row>
    <row r="113" spans="1:9" x14ac:dyDescent="0.25">
      <c r="A113" t="s">
        <v>66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I113" s="50">
        <v>0</v>
      </c>
    </row>
    <row r="114" spans="1:9" x14ac:dyDescent="0.25">
      <c r="A114" t="s">
        <v>67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0"/>
      <c r="I114" s="50">
        <v>0</v>
      </c>
    </row>
    <row r="115" spans="1:9" x14ac:dyDescent="0.25">
      <c r="A115" t="s">
        <v>68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I115" s="50">
        <v>0</v>
      </c>
    </row>
    <row r="116" spans="1:9" x14ac:dyDescent="0.25">
      <c r="A116" s="15" t="s">
        <v>69</v>
      </c>
      <c r="B116" s="42">
        <v>9371</v>
      </c>
      <c r="C116" s="42">
        <v>12991.85</v>
      </c>
      <c r="D116" s="42">
        <v>11000</v>
      </c>
      <c r="E116" s="42">
        <v>0</v>
      </c>
      <c r="F116" s="47">
        <v>29</v>
      </c>
      <c r="G116" s="47">
        <v>29</v>
      </c>
      <c r="I116" s="57">
        <v>0</v>
      </c>
    </row>
    <row r="117" spans="1:9" x14ac:dyDescent="0.25">
      <c r="A117" s="9" t="s">
        <v>70</v>
      </c>
      <c r="B117" s="38">
        <f t="shared" ref="B117:E117" si="46">SUM(B112:B116)</f>
        <v>9371</v>
      </c>
      <c r="C117" s="38">
        <f t="shared" si="46"/>
        <v>12991.85</v>
      </c>
      <c r="D117" s="38">
        <f t="shared" si="46"/>
        <v>11000</v>
      </c>
      <c r="E117" s="38">
        <f t="shared" si="46"/>
        <v>0</v>
      </c>
      <c r="F117" s="38">
        <f>SUM(F112:F116)</f>
        <v>29</v>
      </c>
      <c r="G117" s="38">
        <f>SUM(G112:G116)</f>
        <v>29</v>
      </c>
      <c r="I117" s="58">
        <f>SUM(I112:I116)</f>
        <v>0</v>
      </c>
    </row>
    <row r="118" spans="1:9" x14ac:dyDescent="0.25">
      <c r="A118" s="9"/>
      <c r="B118" s="42"/>
      <c r="C118" s="42"/>
      <c r="D118" s="42"/>
      <c r="E118" s="42"/>
      <c r="F118" s="42"/>
      <c r="G118" s="42"/>
      <c r="H118" s="37"/>
    </row>
    <row r="119" spans="1:9" x14ac:dyDescent="0.25">
      <c r="A119" s="9"/>
      <c r="B119" s="42"/>
      <c r="C119" s="42"/>
      <c r="D119" s="42"/>
      <c r="E119" s="42"/>
      <c r="F119" s="42"/>
      <c r="G119" s="42"/>
      <c r="H119" s="37"/>
    </row>
    <row r="120" spans="1:9" ht="15.75" thickBot="1" x14ac:dyDescent="0.3">
      <c r="A120" s="9" t="s">
        <v>71</v>
      </c>
      <c r="B120" s="41">
        <f t="shared" ref="B120:D120" si="47">B117+B109</f>
        <v>15221</v>
      </c>
      <c r="C120" s="41">
        <f>SUM(C109+C117)</f>
        <v>18450.88</v>
      </c>
      <c r="D120" s="41">
        <f t="shared" si="47"/>
        <v>15969</v>
      </c>
      <c r="E120" s="41">
        <f t="shared" ref="E120" si="48">E117+E109</f>
        <v>6100.0133333333333</v>
      </c>
      <c r="F120" s="41">
        <f>SUM(F117+F109)</f>
        <v>4384</v>
      </c>
      <c r="G120" s="48">
        <f>SUM(G117+G109)</f>
        <v>6682.48</v>
      </c>
      <c r="H120" s="37"/>
      <c r="I120" s="59">
        <f>SUM(I117+I109)</f>
        <v>6364</v>
      </c>
    </row>
    <row r="121" spans="1:9" ht="15.75" thickTop="1" x14ac:dyDescent="0.25">
      <c r="B121" s="21"/>
      <c r="D121" s="21"/>
      <c r="E121" s="21"/>
      <c r="F121" s="21"/>
      <c r="G121" s="21"/>
      <c r="H121" s="37"/>
    </row>
    <row r="122" spans="1:9" x14ac:dyDescent="0.25">
      <c r="B122" s="10" t="str">
        <f t="shared" ref="B122" si="49">IF(B120=SUM(B112:B116,B107:B108,B101:B104,B88:B98,B84:B85),"","error")</f>
        <v/>
      </c>
      <c r="C122" s="30"/>
      <c r="D122" s="10" t="str">
        <f>IF(D120=SUM(D112:D116,D107:D108,D101:D104,D88:D98,D84:D85),"","error")</f>
        <v/>
      </c>
      <c r="H122" s="40"/>
    </row>
    <row r="123" spans="1:9" x14ac:dyDescent="0.25">
      <c r="H123" s="40"/>
    </row>
    <row r="124" spans="1:9" x14ac:dyDescent="0.25">
      <c r="H124" s="40"/>
    </row>
    <row r="125" spans="1:9" x14ac:dyDescent="0.25">
      <c r="H125" s="40"/>
    </row>
  </sheetData>
  <pageMargins left="0.23611111111111099" right="0.23611111111111099" top="0.74791666666666701" bottom="0.74791666666666701" header="0.51180555555555496" footer="0.51180555555555496"/>
  <pageSetup paperSize="9" scale="83" firstPageNumber="0" fitToHeight="0" orientation="landscape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User</cp:lastModifiedBy>
  <cp:revision>5</cp:revision>
  <cp:lastPrinted>2018-11-25T11:38:32Z</cp:lastPrinted>
  <dcterms:created xsi:type="dcterms:W3CDTF">2016-10-04T19:09:43Z</dcterms:created>
  <dcterms:modified xsi:type="dcterms:W3CDTF">2020-03-26T17:34:33Z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